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ta\Documents\２地点間の距離計算\"/>
    </mc:Choice>
  </mc:AlternateContent>
  <xr:revisionPtr revIDLastSave="0" documentId="8_{7B85F627-2843-4997-BCA1-F5B7482E8C6E}" xr6:coauthVersionLast="33" xr6:coauthVersionMax="33" xr10:uidLastSave="{00000000-0000-0000-0000-000000000000}"/>
  <bookViews>
    <workbookView xWindow="360" yWindow="30" windowWidth="18315" windowHeight="8490" xr2:uid="{00000000-000D-0000-FFFF-FFFF00000000}"/>
  </bookViews>
  <sheets>
    <sheet name="2地点間距離" sheetId="1" r:id="rId1"/>
    <sheet name="例題" sheetId="4" r:id="rId2"/>
    <sheet name="中国 米国_日本" sheetId="2" r:id="rId3"/>
    <sheet name="Sheet3" sheetId="3" r:id="rId4"/>
  </sheets>
  <calcPr calcId="162913"/>
  <fileRecoveryPr autoRecover="0"/>
</workbook>
</file>

<file path=xl/calcChain.xml><?xml version="1.0" encoding="utf-8"?>
<calcChain xmlns="http://schemas.openxmlformats.org/spreadsheetml/2006/main">
  <c r="H3" i="2" l="1"/>
  <c r="F7" i="1" l="1"/>
  <c r="F8" i="1"/>
  <c r="U141" i="1" l="1"/>
  <c r="U150" i="1"/>
  <c r="S148" i="1"/>
  <c r="T146" i="1"/>
  <c r="S146" i="1"/>
  <c r="R146" i="1"/>
  <c r="S139" i="1"/>
  <c r="T137" i="1"/>
  <c r="S137" i="1"/>
  <c r="R137" i="1"/>
  <c r="P133" i="1"/>
  <c r="L129" i="1"/>
  <c r="O133" i="1"/>
  <c r="M133" i="1"/>
  <c r="N132" i="1"/>
  <c r="L132" i="1"/>
  <c r="Q131" i="1"/>
  <c r="N131" i="1"/>
  <c r="M131" i="1"/>
  <c r="P130" i="1"/>
  <c r="P68" i="1" l="1"/>
  <c r="F11" i="1" l="1"/>
  <c r="F12" i="1"/>
  <c r="G12" i="1" l="1"/>
  <c r="G11" i="1"/>
  <c r="F19" i="1" s="1"/>
  <c r="G8" i="1"/>
  <c r="G7" i="1"/>
  <c r="F15" i="1" s="1"/>
  <c r="F18" i="1" l="1"/>
  <c r="F17" i="1"/>
  <c r="F16" i="1"/>
  <c r="F22" i="1"/>
  <c r="F20" i="1"/>
  <c r="F21" i="1"/>
  <c r="I21" i="1" l="1"/>
  <c r="I22" i="1"/>
  <c r="I20" i="1"/>
  <c r="C25" i="1" l="1"/>
  <c r="F23" i="1" s="1"/>
  <c r="C26" i="1" l="1"/>
  <c r="H23" i="1"/>
  <c r="C27" i="1" s="1"/>
  <c r="E27" i="1" s="1"/>
  <c r="C30" i="1" l="1"/>
  <c r="C29" i="1" s="1"/>
</calcChain>
</file>

<file path=xl/sharedStrings.xml><?xml version="1.0" encoding="utf-8"?>
<sst xmlns="http://schemas.openxmlformats.org/spreadsheetml/2006/main" count="464" uniqueCount="229">
  <si>
    <t>２地点間の距離を求める</t>
    <rPh sb="1" eb="3">
      <t>チテン</t>
    </rPh>
    <rPh sb="3" eb="4">
      <t>カン</t>
    </rPh>
    <rPh sb="5" eb="7">
      <t>キョリ</t>
    </rPh>
    <rPh sb="8" eb="9">
      <t>モト</t>
    </rPh>
    <phoneticPr fontId="2"/>
  </si>
  <si>
    <t>定数</t>
    <rPh sb="0" eb="2">
      <t>テイスウ</t>
    </rPh>
    <phoneticPr fontId="2"/>
  </si>
  <si>
    <t>離心率の二乗 e2</t>
    <rPh sb="0" eb="3">
      <t>リシンリツ</t>
    </rPh>
    <rPh sb="4" eb="6">
      <t>ジジョウ</t>
    </rPh>
    <phoneticPr fontId="2"/>
  </si>
  <si>
    <t>入力値</t>
    <rPh sb="0" eb="2">
      <t>ニュウリョク</t>
    </rPh>
    <rPh sb="2" eb="3">
      <t>チ</t>
    </rPh>
    <phoneticPr fontId="2"/>
  </si>
  <si>
    <t>第１地点</t>
    <rPh sb="0" eb="1">
      <t>ダイ</t>
    </rPh>
    <rPh sb="2" eb="4">
      <t>チテン</t>
    </rPh>
    <phoneticPr fontId="2"/>
  </si>
  <si>
    <t>'</t>
    <phoneticPr fontId="2"/>
  </si>
  <si>
    <t>"</t>
    <phoneticPr fontId="2"/>
  </si>
  <si>
    <t>第2地点</t>
    <rPh sb="0" eb="1">
      <t>ダイ</t>
    </rPh>
    <rPh sb="2" eb="4">
      <t>チテン</t>
    </rPh>
    <phoneticPr fontId="2"/>
  </si>
  <si>
    <t>緯度　f2 =</t>
    <rPh sb="0" eb="2">
      <t>イド</t>
    </rPh>
    <phoneticPr fontId="2"/>
  </si>
  <si>
    <t>経度 g2 =</t>
    <rPh sb="0" eb="2">
      <t>ケイド</t>
    </rPh>
    <phoneticPr fontId="2"/>
  </si>
  <si>
    <t>緯度　f1 =</t>
    <rPh sb="0" eb="2">
      <t>イド</t>
    </rPh>
    <phoneticPr fontId="2"/>
  </si>
  <si>
    <t>経度 g1 =</t>
    <rPh sb="0" eb="2">
      <t>ケイド</t>
    </rPh>
    <phoneticPr fontId="2"/>
  </si>
  <si>
    <t>標高 h1 =</t>
    <rPh sb="0" eb="2">
      <t>ヒョウコウ</t>
    </rPh>
    <phoneticPr fontId="2"/>
  </si>
  <si>
    <t>標高 h2 =</t>
    <rPh sb="0" eb="2">
      <t>ヒョウコウ</t>
    </rPh>
    <phoneticPr fontId="2"/>
  </si>
  <si>
    <t>[m]</t>
    <phoneticPr fontId="2"/>
  </si>
  <si>
    <t>[rad]</t>
    <phoneticPr fontId="2"/>
  </si>
  <si>
    <t>[deg]変換</t>
    <rPh sb="5" eb="7">
      <t>ヘンカン</t>
    </rPh>
    <phoneticPr fontId="2"/>
  </si>
  <si>
    <t>[rad]変換</t>
    <rPh sb="5" eb="7">
      <t>ヘンカン</t>
    </rPh>
    <phoneticPr fontId="2"/>
  </si>
  <si>
    <t>　N1 =</t>
    <phoneticPr fontId="2"/>
  </si>
  <si>
    <t>x1 =</t>
    <phoneticPr fontId="2"/>
  </si>
  <si>
    <t>y1 =</t>
    <phoneticPr fontId="2"/>
  </si>
  <si>
    <t>z1 =</t>
    <phoneticPr fontId="2"/>
  </si>
  <si>
    <t>第2地点の緯度補正した地球の半径(m)</t>
    <rPh sb="0" eb="1">
      <t>ダイ</t>
    </rPh>
    <rPh sb="2" eb="4">
      <t>チテン</t>
    </rPh>
    <rPh sb="5" eb="7">
      <t>イド</t>
    </rPh>
    <phoneticPr fontId="2"/>
  </si>
  <si>
    <t>第1地点の緯度補正した地球の半径(m)</t>
    <rPh sb="0" eb="1">
      <t>ダイ</t>
    </rPh>
    <rPh sb="2" eb="4">
      <t>チテン</t>
    </rPh>
    <rPh sb="5" eb="7">
      <t>イド</t>
    </rPh>
    <phoneticPr fontId="2"/>
  </si>
  <si>
    <t>第2地点の座標値</t>
    <rPh sb="0" eb="1">
      <t>ダイ</t>
    </rPh>
    <rPh sb="2" eb="4">
      <t>チテン</t>
    </rPh>
    <rPh sb="5" eb="8">
      <t>ザヒョウチ</t>
    </rPh>
    <phoneticPr fontId="2"/>
  </si>
  <si>
    <t>第1地点の座標値</t>
    <rPh sb="0" eb="1">
      <t>ダイ</t>
    </rPh>
    <rPh sb="2" eb="4">
      <t>チテン</t>
    </rPh>
    <rPh sb="5" eb="8">
      <t>ザヒョウチ</t>
    </rPh>
    <phoneticPr fontId="2"/>
  </si>
  <si>
    <t>　N2 =</t>
    <phoneticPr fontId="2"/>
  </si>
  <si>
    <t>x2 =</t>
    <phoneticPr fontId="2"/>
  </si>
  <si>
    <t>y2 =</t>
    <phoneticPr fontId="2"/>
  </si>
  <si>
    <t>z2 =</t>
    <phoneticPr fontId="2"/>
  </si>
  <si>
    <t>計算</t>
    <rPh sb="0" eb="2">
      <t>ケイサン</t>
    </rPh>
    <phoneticPr fontId="2"/>
  </si>
  <si>
    <t>出力</t>
    <rPh sb="0" eb="2">
      <t>シュツリョク</t>
    </rPh>
    <phoneticPr fontId="2"/>
  </si>
  <si>
    <t>直距離</t>
    <rPh sb="0" eb="1">
      <t>チョク</t>
    </rPh>
    <rPh sb="1" eb="3">
      <t>キョリ</t>
    </rPh>
    <phoneticPr fontId="2"/>
  </si>
  <si>
    <t>[km]</t>
    <phoneticPr fontId="2"/>
  </si>
  <si>
    <t>Down Range</t>
    <phoneticPr fontId="2"/>
  </si>
  <si>
    <t>射程角</t>
    <rPh sb="0" eb="2">
      <t>シャテイ</t>
    </rPh>
    <rPh sb="2" eb="3">
      <t>カク</t>
    </rPh>
    <phoneticPr fontId="2"/>
  </si>
  <si>
    <t>[deg]</t>
    <phoneticPr fontId="2"/>
  </si>
  <si>
    <t>y1 - y2 =</t>
    <phoneticPr fontId="2"/>
  </si>
  <si>
    <t>z1 - z2 =</t>
    <phoneticPr fontId="2"/>
  </si>
  <si>
    <t>x1 - x1 =</t>
    <phoneticPr fontId="2"/>
  </si>
  <si>
    <t xml:space="preserve">半射程角 </t>
    <rPh sb="0" eb="1">
      <t>ハン</t>
    </rPh>
    <rPh sb="1" eb="3">
      <t>シャテイ</t>
    </rPh>
    <rPh sb="3" eb="4">
      <t>カク</t>
    </rPh>
    <phoneticPr fontId="2"/>
  </si>
  <si>
    <t>w =</t>
    <phoneticPr fontId="2"/>
  </si>
  <si>
    <t>智異山</t>
    <rPh sb="0" eb="1">
      <t>チ</t>
    </rPh>
    <rPh sb="1" eb="2">
      <t>コト</t>
    </rPh>
    <rPh sb="2" eb="3">
      <t>ヤマ</t>
    </rPh>
    <phoneticPr fontId="2"/>
  </si>
  <si>
    <t>飯岡支所</t>
    <rPh sb="0" eb="2">
      <t>イイオカ</t>
    </rPh>
    <rPh sb="2" eb="4">
      <t>シショ</t>
    </rPh>
    <phoneticPr fontId="2"/>
  </si>
  <si>
    <t>穂高岳</t>
    <rPh sb="0" eb="2">
      <t>ホダカ</t>
    </rPh>
    <rPh sb="2" eb="3">
      <t>ダケ</t>
    </rPh>
    <phoneticPr fontId="2"/>
  </si>
  <si>
    <t>赤城山</t>
    <rPh sb="0" eb="3">
      <t>アカギサン</t>
    </rPh>
    <phoneticPr fontId="2"/>
  </si>
  <si>
    <t>沈下高度</t>
    <rPh sb="0" eb="2">
      <t>チンカ</t>
    </rPh>
    <rPh sb="2" eb="4">
      <t>コウド</t>
    </rPh>
    <phoneticPr fontId="2"/>
  </si>
  <si>
    <t>[m]</t>
    <phoneticPr fontId="2"/>
  </si>
  <si>
    <t>1/cos(w)</t>
    <phoneticPr fontId="2"/>
  </si>
  <si>
    <t>富士山</t>
    <rPh sb="0" eb="3">
      <t>フジサン</t>
    </rPh>
    <phoneticPr fontId="2"/>
  </si>
  <si>
    <t>舞水端里</t>
    <rPh sb="0" eb="1">
      <t>マイ</t>
    </rPh>
    <rPh sb="1" eb="2">
      <t>ミズ</t>
    </rPh>
    <rPh sb="2" eb="3">
      <t>ハシ</t>
    </rPh>
    <rPh sb="3" eb="4">
      <t>サト</t>
    </rPh>
    <phoneticPr fontId="2"/>
  </si>
  <si>
    <t>横田基地</t>
    <rPh sb="0" eb="2">
      <t>ヨコタ</t>
    </rPh>
    <rPh sb="2" eb="4">
      <t>キチ</t>
    </rPh>
    <phoneticPr fontId="2"/>
  </si>
  <si>
    <t>[m]</t>
  </si>
  <si>
    <t>三沢基地</t>
    <rPh sb="0" eb="2">
      <t>ミサワ</t>
    </rPh>
    <rPh sb="2" eb="4">
      <t>キチ</t>
    </rPh>
    <phoneticPr fontId="2"/>
  </si>
  <si>
    <t>横須賀</t>
    <rPh sb="0" eb="3">
      <t>ヨコスカ</t>
    </rPh>
    <phoneticPr fontId="2"/>
  </si>
  <si>
    <t>佐世保</t>
    <rPh sb="0" eb="3">
      <t>サセボ</t>
    </rPh>
    <phoneticPr fontId="2"/>
  </si>
  <si>
    <t>嘉手納</t>
    <rPh sb="0" eb="3">
      <t>カデナ</t>
    </rPh>
    <phoneticPr fontId="2"/>
  </si>
  <si>
    <t>穂高岳</t>
    <rPh sb="0" eb="2">
      <t>ホダカ</t>
    </rPh>
    <rPh sb="2" eb="3">
      <t>タケ</t>
    </rPh>
    <phoneticPr fontId="2"/>
  </si>
  <si>
    <t>赤城山</t>
    <rPh sb="0" eb="3">
      <t>アカギサン</t>
    </rPh>
    <phoneticPr fontId="2"/>
  </si>
  <si>
    <t>富士山</t>
    <rPh sb="0" eb="3">
      <t>フジサン</t>
    </rPh>
    <phoneticPr fontId="2"/>
  </si>
  <si>
    <t>横田基地</t>
    <rPh sb="0" eb="2">
      <t>ヨコタ</t>
    </rPh>
    <rPh sb="2" eb="4">
      <t>キチ</t>
    </rPh>
    <phoneticPr fontId="2"/>
  </si>
  <si>
    <t>東倉里</t>
    <rPh sb="0" eb="3">
      <t>トンシャンリ</t>
    </rPh>
    <phoneticPr fontId="2"/>
  </si>
  <si>
    <t>舞水端里</t>
    <rPh sb="0" eb="4">
      <t>ムスダンリ</t>
    </rPh>
    <phoneticPr fontId="2"/>
  </si>
  <si>
    <t>稚内</t>
    <rPh sb="0" eb="2">
      <t>ワッカナイ</t>
    </rPh>
    <phoneticPr fontId="2"/>
  </si>
  <si>
    <t>稚内</t>
    <rPh sb="0" eb="2">
      <t>ワッカナイ</t>
    </rPh>
    <phoneticPr fontId="2"/>
  </si>
  <si>
    <t>函館空港</t>
    <rPh sb="0" eb="2">
      <t>ハコダテ</t>
    </rPh>
    <rPh sb="2" eb="4">
      <t>クウコウ</t>
    </rPh>
    <phoneticPr fontId="2"/>
  </si>
  <si>
    <t>函館空港</t>
    <rPh sb="0" eb="2">
      <t>ハコダテ</t>
    </rPh>
    <rPh sb="2" eb="4">
      <t>クウコウ</t>
    </rPh>
    <phoneticPr fontId="2"/>
  </si>
  <si>
    <t>Stg-1(近)</t>
    <rPh sb="6" eb="7">
      <t>キン</t>
    </rPh>
    <phoneticPr fontId="2"/>
  </si>
  <si>
    <t>Stg-1(遠)</t>
    <rPh sb="6" eb="7">
      <t>トオシ</t>
    </rPh>
    <phoneticPr fontId="2"/>
  </si>
  <si>
    <t>Stg-2(近)</t>
    <rPh sb="6" eb="7">
      <t>キン</t>
    </rPh>
    <phoneticPr fontId="2"/>
  </si>
  <si>
    <t>Stg-2(遠)</t>
    <rPh sb="6" eb="7">
      <t>トオシ</t>
    </rPh>
    <phoneticPr fontId="2"/>
  </si>
  <si>
    <t>能代市</t>
    <rPh sb="0" eb="3">
      <t>ノシロシ</t>
    </rPh>
    <phoneticPr fontId="2"/>
  </si>
  <si>
    <t>能代市</t>
    <rPh sb="0" eb="3">
      <t>ノシロシ</t>
    </rPh>
    <phoneticPr fontId="2"/>
  </si>
  <si>
    <t>輪島基地</t>
    <rPh sb="0" eb="2">
      <t>ワジマ</t>
    </rPh>
    <rPh sb="2" eb="4">
      <t>キチ</t>
    </rPh>
    <phoneticPr fontId="2"/>
  </si>
  <si>
    <t>石垣市</t>
    <rPh sb="0" eb="2">
      <t>イシガキ</t>
    </rPh>
    <rPh sb="2" eb="3">
      <t>シ</t>
    </rPh>
    <phoneticPr fontId="2"/>
  </si>
  <si>
    <t>小笠原村</t>
    <rPh sb="0" eb="4">
      <t>オガサワラムラ</t>
    </rPh>
    <phoneticPr fontId="2"/>
  </si>
  <si>
    <t>硫黄島</t>
    <rPh sb="0" eb="3">
      <t>イオウジマ</t>
    </rPh>
    <phoneticPr fontId="2"/>
  </si>
  <si>
    <t>ワシントン</t>
    <phoneticPr fontId="2"/>
  </si>
  <si>
    <t>ピョンヤン</t>
    <phoneticPr fontId="2"/>
  </si>
  <si>
    <t>平壌</t>
    <rPh sb="0" eb="2">
      <t>ピョンヤン</t>
    </rPh>
    <phoneticPr fontId="2"/>
  </si>
  <si>
    <t>グアム</t>
    <phoneticPr fontId="2"/>
  </si>
  <si>
    <t>ハワイ</t>
    <phoneticPr fontId="2"/>
  </si>
  <si>
    <t>サンディゴ</t>
    <phoneticPr fontId="2"/>
  </si>
  <si>
    <t>直距離</t>
    <rPh sb="0" eb="1">
      <t>チョク</t>
    </rPh>
    <rPh sb="1" eb="3">
      <t>キョリ</t>
    </rPh>
    <phoneticPr fontId="2"/>
  </si>
  <si>
    <t>D. Range</t>
    <phoneticPr fontId="2"/>
  </si>
  <si>
    <t>射程角</t>
    <rPh sb="0" eb="2">
      <t>シャテイ</t>
    </rPh>
    <rPh sb="2" eb="3">
      <t>カク</t>
    </rPh>
    <phoneticPr fontId="2"/>
  </si>
  <si>
    <t>[deg]</t>
    <phoneticPr fontId="2"/>
  </si>
  <si>
    <t>[rad]</t>
    <phoneticPr fontId="2"/>
  </si>
  <si>
    <t>グアム</t>
    <phoneticPr fontId="2"/>
  </si>
  <si>
    <t>ハワイ</t>
    <phoneticPr fontId="2"/>
  </si>
  <si>
    <t>サン・ディゴ―</t>
    <phoneticPr fontId="2"/>
  </si>
  <si>
    <t>ワシントン</t>
    <phoneticPr fontId="2"/>
  </si>
  <si>
    <t>[m]</t>
    <phoneticPr fontId="2"/>
  </si>
  <si>
    <t>地球赤道半径 a</t>
    <rPh sb="0" eb="2">
      <t>チキュウ</t>
    </rPh>
    <rPh sb="2" eb="4">
      <t>セキドウ</t>
    </rPh>
    <rPh sb="4" eb="6">
      <t>ハンケイ</t>
    </rPh>
    <phoneticPr fontId="2"/>
  </si>
  <si>
    <t>北京</t>
    <rPh sb="0" eb="2">
      <t>ペキン</t>
    </rPh>
    <phoneticPr fontId="2"/>
  </si>
  <si>
    <t>東京</t>
    <rPh sb="0" eb="2">
      <t>トウキョウ</t>
    </rPh>
    <phoneticPr fontId="2"/>
  </si>
  <si>
    <t>北京 - 東京</t>
    <rPh sb="0" eb="2">
      <t>ペキン</t>
    </rPh>
    <rPh sb="5" eb="7">
      <t>トウキョウ</t>
    </rPh>
    <phoneticPr fontId="2"/>
  </si>
  <si>
    <t>クソン</t>
    <phoneticPr fontId="2"/>
  </si>
  <si>
    <t>"</t>
    <phoneticPr fontId="2"/>
  </si>
  <si>
    <t>'</t>
  </si>
  <si>
    <t>'</t>
    <phoneticPr fontId="2"/>
  </si>
  <si>
    <t>[m]</t>
    <phoneticPr fontId="2"/>
  </si>
  <si>
    <t>火星」12</t>
    <rPh sb="0" eb="2">
      <t>カセイ</t>
    </rPh>
    <phoneticPr fontId="2"/>
  </si>
  <si>
    <t>火星12</t>
    <rPh sb="0" eb="2">
      <t>カセイ</t>
    </rPh>
    <phoneticPr fontId="2"/>
  </si>
  <si>
    <t>”</t>
  </si>
  <si>
    <t>亀城</t>
    <rPh sb="0" eb="1">
      <t>カメ</t>
    </rPh>
    <rPh sb="1" eb="2">
      <t>シロ</t>
    </rPh>
    <phoneticPr fontId="2"/>
  </si>
  <si>
    <t>ウォンサン</t>
    <phoneticPr fontId="2"/>
  </si>
  <si>
    <t>元山</t>
    <rPh sb="0" eb="1">
      <t>ゲン</t>
    </rPh>
    <rPh sb="1" eb="2">
      <t>サン</t>
    </rPh>
    <phoneticPr fontId="2"/>
  </si>
  <si>
    <t>[m]</t>
    <phoneticPr fontId="2"/>
  </si>
  <si>
    <t>Hwasong12</t>
    <phoneticPr fontId="2"/>
  </si>
  <si>
    <t>[m]</t>
    <phoneticPr fontId="2"/>
  </si>
  <si>
    <t>元山西北</t>
    <rPh sb="0" eb="1">
      <t>ゲン</t>
    </rPh>
    <rPh sb="1" eb="2">
      <t>サン</t>
    </rPh>
    <rPh sb="2" eb="4">
      <t>セイホク</t>
    </rPh>
    <phoneticPr fontId="2"/>
  </si>
  <si>
    <t>施設</t>
    <rPh sb="0" eb="2">
      <t>シセツ</t>
    </rPh>
    <phoneticPr fontId="2"/>
  </si>
  <si>
    <t>山中</t>
    <rPh sb="0" eb="2">
      <t>サンチュウ</t>
    </rPh>
    <phoneticPr fontId="2"/>
  </si>
  <si>
    <t>新浦</t>
    <rPh sb="0" eb="2">
      <t>シンポ</t>
    </rPh>
    <phoneticPr fontId="2"/>
  </si>
  <si>
    <t>新浦</t>
    <rPh sb="0" eb="2">
      <t>シンポ</t>
    </rPh>
    <phoneticPr fontId="2"/>
  </si>
  <si>
    <t>Point_1</t>
    <phoneticPr fontId="2"/>
  </si>
  <si>
    <t>Point_2</t>
    <phoneticPr fontId="2"/>
  </si>
  <si>
    <t>Point_3</t>
    <phoneticPr fontId="2"/>
  </si>
  <si>
    <t>Point_5</t>
    <phoneticPr fontId="2"/>
  </si>
  <si>
    <t>Point_6</t>
    <phoneticPr fontId="2"/>
  </si>
  <si>
    <t>Test_Pt_1</t>
    <phoneticPr fontId="2"/>
  </si>
  <si>
    <t>Test_Pt_3</t>
    <phoneticPr fontId="2"/>
  </si>
  <si>
    <t>Test_Pt_5</t>
    <phoneticPr fontId="2"/>
  </si>
  <si>
    <t>Test_Pt_2</t>
    <phoneticPr fontId="2"/>
  </si>
  <si>
    <t>Test_Pt_4</t>
    <phoneticPr fontId="2"/>
  </si>
  <si>
    <t>Test_Pt_6</t>
    <phoneticPr fontId="2"/>
  </si>
  <si>
    <t>基準値</t>
    <rPh sb="0" eb="3">
      <t>キジュンチ</t>
    </rPh>
    <phoneticPr fontId="2"/>
  </si>
  <si>
    <t>Pt_1</t>
    <phoneticPr fontId="2"/>
  </si>
  <si>
    <t>Pt_2</t>
    <phoneticPr fontId="2"/>
  </si>
  <si>
    <t>Pt_3</t>
  </si>
  <si>
    <t>Pt_4</t>
  </si>
  <si>
    <t>Pt_5</t>
  </si>
  <si>
    <t>Pt_6</t>
  </si>
  <si>
    <t>0N</t>
    <phoneticPr fontId="2"/>
  </si>
  <si>
    <t>20N</t>
    <phoneticPr fontId="2"/>
  </si>
  <si>
    <t>40N</t>
    <phoneticPr fontId="2"/>
  </si>
  <si>
    <t>130E</t>
    <phoneticPr fontId="2"/>
  </si>
  <si>
    <t>140E</t>
    <phoneticPr fontId="2"/>
  </si>
  <si>
    <t>テスト</t>
    <phoneticPr fontId="2"/>
  </si>
  <si>
    <t>Point_4</t>
    <phoneticPr fontId="2"/>
  </si>
  <si>
    <t>My</t>
    <phoneticPr fontId="2"/>
  </si>
  <si>
    <t>誤差</t>
    <rPh sb="0" eb="2">
      <t>ゴサ</t>
    </rPh>
    <phoneticPr fontId="2"/>
  </si>
  <si>
    <t>Point1</t>
    <phoneticPr fontId="2"/>
  </si>
  <si>
    <t>Point2</t>
    <phoneticPr fontId="2"/>
  </si>
  <si>
    <t>Point3</t>
    <phoneticPr fontId="2"/>
  </si>
  <si>
    <t>Point4</t>
    <phoneticPr fontId="2"/>
  </si>
  <si>
    <t>Point5</t>
    <phoneticPr fontId="2"/>
  </si>
  <si>
    <t>Point6</t>
    <phoneticPr fontId="2"/>
  </si>
  <si>
    <t>N</t>
    <phoneticPr fontId="2"/>
  </si>
  <si>
    <t>E</t>
    <phoneticPr fontId="2"/>
  </si>
  <si>
    <t>0 N</t>
    <phoneticPr fontId="2"/>
  </si>
  <si>
    <t>130 E</t>
    <phoneticPr fontId="2"/>
  </si>
  <si>
    <t>0 N</t>
    <phoneticPr fontId="2"/>
  </si>
  <si>
    <t>140 E</t>
    <phoneticPr fontId="2"/>
  </si>
  <si>
    <t>20 N</t>
    <phoneticPr fontId="2"/>
  </si>
  <si>
    <t>140 E</t>
    <phoneticPr fontId="2"/>
  </si>
  <si>
    <t>40 N</t>
    <phoneticPr fontId="2"/>
  </si>
  <si>
    <t>GUI</t>
    <phoneticPr fontId="2"/>
  </si>
  <si>
    <t>順安</t>
    <rPh sb="0" eb="1">
      <t>ジュン</t>
    </rPh>
    <rPh sb="1" eb="2">
      <t>アン</t>
    </rPh>
    <phoneticPr fontId="2"/>
  </si>
  <si>
    <t>江差町</t>
    <rPh sb="0" eb="2">
      <t>エサシ</t>
    </rPh>
    <rPh sb="2" eb="3">
      <t>マチ</t>
    </rPh>
    <phoneticPr fontId="2"/>
  </si>
  <si>
    <t>襟裳岬</t>
    <rPh sb="0" eb="3">
      <t>エリモミサキ</t>
    </rPh>
    <phoneticPr fontId="2"/>
  </si>
  <si>
    <t>襟裳岬</t>
    <rPh sb="0" eb="2">
      <t>エリモ</t>
    </rPh>
    <rPh sb="2" eb="3">
      <t>ミサキ</t>
    </rPh>
    <phoneticPr fontId="2"/>
  </si>
  <si>
    <t>着弾点</t>
    <rPh sb="0" eb="2">
      <t>チャクダン</t>
    </rPh>
    <rPh sb="2" eb="3">
      <t>テン</t>
    </rPh>
    <phoneticPr fontId="2"/>
  </si>
  <si>
    <t>着弾点1</t>
    <rPh sb="0" eb="3">
      <t>チャクダンテン</t>
    </rPh>
    <phoneticPr fontId="2"/>
  </si>
  <si>
    <t>着弾点2</t>
    <rPh sb="0" eb="3">
      <t>チャクダンテン</t>
    </rPh>
    <phoneticPr fontId="2"/>
  </si>
  <si>
    <t>下の色塗りされた座標部分を左の入力値（第1地点、第2地点）部にコピペしてください</t>
    <rPh sb="0" eb="1">
      <t>シタ</t>
    </rPh>
    <rPh sb="2" eb="4">
      <t>イロヌ</t>
    </rPh>
    <rPh sb="8" eb="10">
      <t>ザヒョウ</t>
    </rPh>
    <rPh sb="10" eb="12">
      <t>ブブン</t>
    </rPh>
    <rPh sb="13" eb="14">
      <t>ヒダリ</t>
    </rPh>
    <rPh sb="15" eb="17">
      <t>ニュウリョク</t>
    </rPh>
    <rPh sb="17" eb="18">
      <t>チ</t>
    </rPh>
    <rPh sb="19" eb="20">
      <t>ダイ</t>
    </rPh>
    <rPh sb="21" eb="23">
      <t>チテン</t>
    </rPh>
    <rPh sb="24" eb="25">
      <t>ダイ</t>
    </rPh>
    <rPh sb="26" eb="28">
      <t>チテン</t>
    </rPh>
    <rPh sb="29" eb="30">
      <t>ブ</t>
    </rPh>
    <phoneticPr fontId="2"/>
  </si>
  <si>
    <t>ピョンヤンからの距離（㎞）</t>
    <rPh sb="8" eb="10">
      <t>キョリ</t>
    </rPh>
    <phoneticPr fontId="2"/>
  </si>
  <si>
    <t>主要都市名</t>
    <rPh sb="0" eb="2">
      <t>シュヨウ</t>
    </rPh>
    <rPh sb="2" eb="4">
      <t>トシ</t>
    </rPh>
    <rPh sb="4" eb="5">
      <t>メイ</t>
    </rPh>
    <phoneticPr fontId="2"/>
  </si>
  <si>
    <t>第1段落下地点</t>
    <rPh sb="0" eb="1">
      <t>ダイ</t>
    </rPh>
    <rPh sb="2" eb="3">
      <t>ダン</t>
    </rPh>
    <rPh sb="3" eb="5">
      <t>ラッカ</t>
    </rPh>
    <rPh sb="5" eb="7">
      <t>チテン</t>
    </rPh>
    <phoneticPr fontId="2"/>
  </si>
  <si>
    <t>第2段落下地点</t>
    <rPh sb="0" eb="1">
      <t>ダイ</t>
    </rPh>
    <rPh sb="2" eb="3">
      <t>ダン</t>
    </rPh>
    <rPh sb="3" eb="5">
      <t>ラッカ</t>
    </rPh>
    <rPh sb="5" eb="7">
      <t>チテン</t>
    </rPh>
    <phoneticPr fontId="2"/>
  </si>
  <si>
    <t>《検証》</t>
    <rPh sb="1" eb="3">
      <t>ケンショウ</t>
    </rPh>
    <phoneticPr fontId="2"/>
  </si>
  <si>
    <t>硫黄島</t>
    <rPh sb="0" eb="3">
      <t>イオウジマ</t>
    </rPh>
    <phoneticPr fontId="2"/>
  </si>
  <si>
    <t>←地表面距離</t>
    <rPh sb="1" eb="4">
      <t>チヒョウメン</t>
    </rPh>
    <rPh sb="4" eb="6">
      <t>キョリ</t>
    </rPh>
    <phoneticPr fontId="2"/>
  </si>
  <si>
    <t>Copy &amp; Paste</t>
    <phoneticPr fontId="2"/>
  </si>
  <si>
    <t>過去に計算した例</t>
    <rPh sb="0" eb="2">
      <t>カコ</t>
    </rPh>
    <rPh sb="3" eb="5">
      <t>ケイサン</t>
    </rPh>
    <rPh sb="7" eb="8">
      <t>レイ</t>
    </rPh>
    <phoneticPr fontId="2"/>
  </si>
  <si>
    <t>°</t>
    <phoneticPr fontId="2"/>
  </si>
  <si>
    <t>火星12</t>
    <rPh sb="0" eb="2">
      <t>カセイ</t>
    </rPh>
    <phoneticPr fontId="2"/>
  </si>
  <si>
    <t>2017_05_14</t>
    <phoneticPr fontId="2"/>
  </si>
  <si>
    <t>Guam</t>
    <phoneticPr fontId="2"/>
  </si>
  <si>
    <t>着弾点0</t>
    <rPh sb="0" eb="3">
      <t>チャクダンテン</t>
    </rPh>
    <phoneticPr fontId="2"/>
  </si>
  <si>
    <t>[km]</t>
  </si>
  <si>
    <t>[deg]</t>
  </si>
  <si>
    <t>順安</t>
    <rPh sb="0" eb="2">
      <t>ジュンアン</t>
    </rPh>
    <phoneticPr fontId="2"/>
  </si>
  <si>
    <t>スンアン</t>
    <phoneticPr fontId="2"/>
  </si>
  <si>
    <t>金沢市海岸</t>
    <rPh sb="0" eb="2">
      <t>カナザワ</t>
    </rPh>
    <rPh sb="2" eb="3">
      <t>シ</t>
    </rPh>
    <rPh sb="3" eb="5">
      <t>カイガン</t>
    </rPh>
    <phoneticPr fontId="2"/>
  </si>
  <si>
    <t>平城</t>
    <rPh sb="0" eb="2">
      <t>ヘイジョウ</t>
    </rPh>
    <phoneticPr fontId="2"/>
  </si>
  <si>
    <t>ピョンソン</t>
    <phoneticPr fontId="2"/>
  </si>
  <si>
    <t>発射地点</t>
    <rPh sb="0" eb="2">
      <t>ハッシャ</t>
    </rPh>
    <rPh sb="2" eb="4">
      <t>チテン</t>
    </rPh>
    <phoneticPr fontId="2"/>
  </si>
  <si>
    <t>陜西省韓城</t>
    <rPh sb="0" eb="3">
      <t>キョウセイショウ</t>
    </rPh>
    <rPh sb="3" eb="5">
      <t>カンジョウ</t>
    </rPh>
    <phoneticPr fontId="2"/>
  </si>
  <si>
    <t>豫西基地</t>
    <rPh sb="0" eb="1">
      <t>ヨ</t>
    </rPh>
    <rPh sb="1" eb="2">
      <t>セイ</t>
    </rPh>
    <rPh sb="2" eb="4">
      <t>キチ</t>
    </rPh>
    <phoneticPr fontId="2"/>
  </si>
  <si>
    <t>瀋陽基地</t>
    <rPh sb="0" eb="2">
      <t>シンヨウ</t>
    </rPh>
    <rPh sb="2" eb="4">
      <t>キチ</t>
    </rPh>
    <phoneticPr fontId="2"/>
  </si>
  <si>
    <t>河南省洛陽</t>
    <rPh sb="0" eb="2">
      <t>カナン</t>
    </rPh>
    <rPh sb="2" eb="3">
      <t>ショウ</t>
    </rPh>
    <rPh sb="3" eb="5">
      <t>ラクヨウ</t>
    </rPh>
    <phoneticPr fontId="2"/>
  </si>
  <si>
    <t>湘西基地</t>
    <rPh sb="0" eb="1">
      <t>ショウ</t>
    </rPh>
    <rPh sb="1" eb="2">
      <t>セイ</t>
    </rPh>
    <rPh sb="2" eb="4">
      <t>キチ</t>
    </rPh>
    <phoneticPr fontId="2"/>
  </si>
  <si>
    <t>湖南省懐化</t>
    <rPh sb="0" eb="3">
      <t>コナンショウ</t>
    </rPh>
    <rPh sb="3" eb="4">
      <t>カイ</t>
    </rPh>
    <rPh sb="4" eb="5">
      <t>カ</t>
    </rPh>
    <phoneticPr fontId="2"/>
  </si>
  <si>
    <t>韓城</t>
    <rPh sb="0" eb="2">
      <t>カンジョウ</t>
    </rPh>
    <phoneticPr fontId="2"/>
  </si>
  <si>
    <t>洛陽</t>
    <rPh sb="0" eb="2">
      <t>ラクヨウ</t>
    </rPh>
    <phoneticPr fontId="2"/>
  </si>
  <si>
    <t>懐化</t>
    <rPh sb="0" eb="2">
      <t>カイカ</t>
    </rPh>
    <phoneticPr fontId="2"/>
  </si>
  <si>
    <t>中国　→</t>
    <rPh sb="0" eb="2">
      <t>チュウゴク</t>
    </rPh>
    <phoneticPr fontId="2"/>
  </si>
  <si>
    <t>Guam</t>
    <phoneticPr fontId="2"/>
  </si>
  <si>
    <t>Hawaii</t>
    <phoneticPr fontId="2"/>
  </si>
  <si>
    <t>San Diego</t>
    <phoneticPr fontId="2"/>
  </si>
  <si>
    <t>米国→</t>
    <rPh sb="0" eb="2">
      <t>ベイコク</t>
    </rPh>
    <phoneticPr fontId="2"/>
  </si>
  <si>
    <t>北京→WA D.C</t>
    <rPh sb="0" eb="2">
      <t>ペキン</t>
    </rPh>
    <phoneticPr fontId="2"/>
  </si>
  <si>
    <t xml:space="preserve"> </t>
    <phoneticPr fontId="2"/>
  </si>
  <si>
    <t>晋北基地</t>
    <rPh sb="0" eb="1">
      <t>シン</t>
    </rPh>
    <rPh sb="1" eb="2">
      <t>キタ</t>
    </rPh>
    <rPh sb="2" eb="4">
      <t>キチ</t>
    </rPh>
    <phoneticPr fontId="2"/>
  </si>
  <si>
    <t>山西省太原</t>
    <rPh sb="0" eb="3">
      <t>サンセイショウ</t>
    </rPh>
    <rPh sb="3" eb="5">
      <t>タイゲン</t>
    </rPh>
    <phoneticPr fontId="2"/>
  </si>
  <si>
    <t>河北基地</t>
    <rPh sb="0" eb="2">
      <t>カホク</t>
    </rPh>
    <rPh sb="2" eb="4">
      <t>キチ</t>
    </rPh>
    <phoneticPr fontId="2"/>
  </si>
  <si>
    <t>河北省宣化</t>
    <rPh sb="0" eb="2">
      <t>カホク</t>
    </rPh>
    <rPh sb="2" eb="3">
      <t>ショウ</t>
    </rPh>
    <rPh sb="3" eb="4">
      <t>セン</t>
    </rPh>
    <rPh sb="4" eb="5">
      <t>カ</t>
    </rPh>
    <phoneticPr fontId="2"/>
  </si>
  <si>
    <t>太原</t>
    <rPh sb="0" eb="2">
      <t>タイゲン</t>
    </rPh>
    <phoneticPr fontId="2"/>
  </si>
  <si>
    <t>宣化</t>
    <rPh sb="0" eb="2">
      <t>センカ</t>
    </rPh>
    <phoneticPr fontId="2"/>
  </si>
  <si>
    <t>山東省菜蕪市</t>
    <rPh sb="0" eb="2">
      <t>サントウ</t>
    </rPh>
    <rPh sb="2" eb="3">
      <t>ショウ</t>
    </rPh>
    <rPh sb="3" eb="6">
      <t>サイブシ</t>
    </rPh>
    <phoneticPr fontId="2"/>
  </si>
  <si>
    <t>江西省宣春市</t>
    <rPh sb="0" eb="2">
      <t>コウセイ</t>
    </rPh>
    <rPh sb="2" eb="3">
      <t>ショウ</t>
    </rPh>
    <rPh sb="3" eb="6">
      <t>センシュンシ</t>
    </rPh>
    <phoneticPr fontId="2"/>
  </si>
  <si>
    <t>三沢基地</t>
    <rPh sb="0" eb="2">
      <t>ミサワ</t>
    </rPh>
    <rPh sb="2" eb="4">
      <t>キチ</t>
    </rPh>
    <phoneticPr fontId="2"/>
  </si>
  <si>
    <t>横田基地</t>
    <rPh sb="0" eb="4">
      <t>ヨコタキチ</t>
    </rPh>
    <phoneticPr fontId="2"/>
  </si>
  <si>
    <t>嘉手納基地</t>
    <rPh sb="0" eb="5">
      <t>カデナキチ</t>
    </rPh>
    <phoneticPr fontId="2"/>
  </si>
  <si>
    <t>菜蕪市</t>
    <rPh sb="0" eb="3">
      <t>サイブシ</t>
    </rPh>
    <phoneticPr fontId="2"/>
  </si>
  <si>
    <t>宣春市</t>
    <rPh sb="0" eb="3">
      <t>センシュンシ</t>
    </rPh>
    <phoneticPr fontId="2"/>
  </si>
  <si>
    <t xml:space="preserve"> </t>
    <phoneticPr fontId="2"/>
  </si>
  <si>
    <t>WA D.C.</t>
    <phoneticPr fontId="2"/>
  </si>
  <si>
    <t>ソウル</t>
    <phoneticPr fontId="2"/>
  </si>
  <si>
    <t>マニラ</t>
    <phoneticPr fontId="2"/>
  </si>
  <si>
    <t>マニラ</t>
    <phoneticPr fontId="2"/>
  </si>
  <si>
    <t>Cuam</t>
    <phoneticPr fontId="2"/>
  </si>
  <si>
    <t>Hawaii</t>
    <phoneticPr fontId="2"/>
  </si>
  <si>
    <t>Seoul</t>
    <phoneticPr fontId="2"/>
  </si>
  <si>
    <t>Kadena</t>
    <phoneticPr fontId="2"/>
  </si>
  <si>
    <t>Manila</t>
    <phoneticPr fontId="2"/>
  </si>
  <si>
    <t>Seoul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</si>
</sst>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_ "/>
    <numFmt numFmtId="177" formatCode="#,##0.000;[Red]\-#,##0.000"/>
    <numFmt numFmtId="178" formatCode="0.0"/>
    <numFmt numFmtId="179" formatCode="0.0000%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15" borderId="0" xfId="0" applyFont="1" applyFill="1">
      <alignment vertical="center"/>
    </xf>
    <xf numFmtId="38" fontId="6" fillId="15" borderId="0" xfId="1" applyFont="1" applyFill="1">
      <alignment vertical="center"/>
    </xf>
    <xf numFmtId="0" fontId="7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4" xfId="0" applyFont="1" applyFill="1" applyBorder="1">
      <alignment vertical="center"/>
    </xf>
    <xf numFmtId="176" fontId="7" fillId="0" borderId="0" xfId="0" applyNumberFormat="1" applyFont="1">
      <alignment vertical="center"/>
    </xf>
    <xf numFmtId="0" fontId="7" fillId="6" borderId="0" xfId="0" applyFont="1" applyFill="1" applyAlignment="1">
      <alignment horizontal="right" vertical="center"/>
    </xf>
    <xf numFmtId="0" fontId="7" fillId="6" borderId="0" xfId="0" applyFont="1" applyFill="1">
      <alignment vertical="center"/>
    </xf>
    <xf numFmtId="0" fontId="7" fillId="15" borderId="0" xfId="0" applyFont="1" applyFill="1" applyAlignment="1">
      <alignment horizontal="right" vertical="center"/>
    </xf>
    <xf numFmtId="0" fontId="7" fillId="15" borderId="0" xfId="0" applyFont="1" applyFill="1">
      <alignment vertical="center"/>
    </xf>
    <xf numFmtId="0" fontId="4" fillId="8" borderId="0" xfId="0" applyFont="1" applyFill="1" applyAlignment="1">
      <alignment horizontal="right" vertical="center"/>
    </xf>
    <xf numFmtId="0" fontId="4" fillId="8" borderId="0" xfId="0" applyFont="1" applyFill="1">
      <alignment vertical="center"/>
    </xf>
    <xf numFmtId="177" fontId="4" fillId="4" borderId="1" xfId="1" applyNumberFormat="1" applyFont="1" applyFill="1" applyBorder="1">
      <alignment vertical="center"/>
    </xf>
    <xf numFmtId="177" fontId="4" fillId="5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176" fontId="4" fillId="4" borderId="1" xfId="0" applyNumberFormat="1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4" fillId="15" borderId="0" xfId="0" applyFont="1" applyFill="1">
      <alignment vertical="center"/>
    </xf>
    <xf numFmtId="0" fontId="4" fillId="5" borderId="0" xfId="0" applyFont="1" applyFill="1" applyAlignment="1">
      <alignment horizontal="center" vertical="center"/>
    </xf>
    <xf numFmtId="38" fontId="7" fillId="0" borderId="0" xfId="1" applyFont="1">
      <alignment vertical="center"/>
    </xf>
    <xf numFmtId="38" fontId="4" fillId="5" borderId="0" xfId="1" applyFont="1" applyFill="1">
      <alignment vertical="center"/>
    </xf>
    <xf numFmtId="0" fontId="7" fillId="12" borderId="0" xfId="0" applyFont="1" applyFill="1">
      <alignment vertical="center"/>
    </xf>
    <xf numFmtId="0" fontId="4" fillId="12" borderId="0" xfId="0" applyFont="1" applyFill="1">
      <alignment vertical="center"/>
    </xf>
    <xf numFmtId="0" fontId="4" fillId="3" borderId="0" xfId="0" applyFont="1" applyFill="1">
      <alignment vertical="center"/>
    </xf>
    <xf numFmtId="178" fontId="7" fillId="3" borderId="11" xfId="0" applyNumberFormat="1" applyFont="1" applyFill="1" applyBorder="1">
      <alignment vertical="center"/>
    </xf>
    <xf numFmtId="2" fontId="7" fillId="3" borderId="11" xfId="0" applyNumberFormat="1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1" borderId="4" xfId="0" applyFont="1" applyFill="1" applyBorder="1">
      <alignment vertical="center"/>
    </xf>
    <xf numFmtId="0" fontId="4" fillId="11" borderId="6" xfId="0" applyFont="1" applyFill="1" applyBorder="1">
      <alignment vertical="center"/>
    </xf>
    <xf numFmtId="0" fontId="4" fillId="11" borderId="7" xfId="0" applyFont="1" applyFill="1" applyBorder="1">
      <alignment vertical="center"/>
    </xf>
    <xf numFmtId="0" fontId="4" fillId="11" borderId="8" xfId="0" applyFont="1" applyFill="1" applyBorder="1">
      <alignment vertical="center"/>
    </xf>
    <xf numFmtId="0" fontId="4" fillId="11" borderId="9" xfId="0" applyFont="1" applyFill="1" applyBorder="1">
      <alignment vertical="center"/>
    </xf>
    <xf numFmtId="0" fontId="4" fillId="11" borderId="10" xfId="0" applyFont="1" applyFill="1" applyBorder="1">
      <alignment vertical="center"/>
    </xf>
    <xf numFmtId="2" fontId="4" fillId="11" borderId="11" xfId="0" applyNumberFormat="1" applyFont="1" applyFill="1" applyBorder="1">
      <alignment vertical="center"/>
    </xf>
    <xf numFmtId="0" fontId="4" fillId="11" borderId="2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5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8" xfId="0" applyFont="1" applyFill="1" applyBorder="1">
      <alignment vertical="center"/>
    </xf>
    <xf numFmtId="0" fontId="7" fillId="5" borderId="6" xfId="0" applyFont="1" applyFill="1" applyBorder="1">
      <alignment vertical="center"/>
    </xf>
    <xf numFmtId="0" fontId="7" fillId="5" borderId="7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7" fillId="5" borderId="11" xfId="0" applyFont="1" applyFill="1" applyBorder="1">
      <alignment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>
      <alignment vertical="center"/>
    </xf>
    <xf numFmtId="0" fontId="7" fillId="5" borderId="5" xfId="0" applyFont="1" applyFill="1" applyBorder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>
      <alignment vertical="center"/>
    </xf>
    <xf numFmtId="0" fontId="7" fillId="0" borderId="14" xfId="0" applyFont="1" applyBorder="1">
      <alignment vertical="center"/>
    </xf>
    <xf numFmtId="0" fontId="7" fillId="8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8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8" borderId="1" xfId="0" applyFont="1" applyFill="1" applyBorder="1">
      <alignment vertical="center"/>
    </xf>
    <xf numFmtId="0" fontId="8" fillId="9" borderId="1" xfId="0" applyFont="1" applyFill="1" applyBorder="1">
      <alignment vertical="center"/>
    </xf>
    <xf numFmtId="0" fontId="11" fillId="8" borderId="1" xfId="0" applyFont="1" applyFill="1" applyBorder="1">
      <alignment vertical="center"/>
    </xf>
    <xf numFmtId="0" fontId="7" fillId="9" borderId="1" xfId="0" applyFont="1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8" fillId="9" borderId="1" xfId="0" applyNumberFormat="1" applyFont="1" applyFill="1" applyBorder="1">
      <alignment vertical="center"/>
    </xf>
    <xf numFmtId="40" fontId="11" fillId="4" borderId="1" xfId="1" applyNumberFormat="1" applyFont="1" applyFill="1" applyBorder="1">
      <alignment vertical="center"/>
    </xf>
    <xf numFmtId="0" fontId="12" fillId="9" borderId="1" xfId="0" applyFont="1" applyFill="1" applyBorder="1">
      <alignment vertical="center"/>
    </xf>
    <xf numFmtId="179" fontId="8" fillId="0" borderId="0" xfId="2" applyNumberFormat="1" applyFont="1">
      <alignment vertical="center"/>
    </xf>
    <xf numFmtId="179" fontId="11" fillId="0" borderId="0" xfId="2" applyNumberFormat="1" applyFont="1">
      <alignment vertical="center"/>
    </xf>
    <xf numFmtId="9" fontId="7" fillId="0" borderId="0" xfId="2" applyFont="1">
      <alignment vertical="center"/>
    </xf>
    <xf numFmtId="40" fontId="8" fillId="4" borderId="1" xfId="1" applyNumberFormat="1" applyFont="1" applyFill="1" applyBorder="1">
      <alignment vertical="center"/>
    </xf>
    <xf numFmtId="0" fontId="13" fillId="0" borderId="0" xfId="0" applyFont="1">
      <alignment vertical="center"/>
    </xf>
    <xf numFmtId="0" fontId="7" fillId="0" borderId="18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14" fillId="2" borderId="3" xfId="0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right"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5" borderId="1" xfId="0" applyFont="1" applyFill="1" applyBorder="1">
      <alignment vertical="center"/>
    </xf>
    <xf numFmtId="2" fontId="5" fillId="2" borderId="8" xfId="0" applyNumberFormat="1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8" xfId="0" applyFont="1" applyFill="1" applyBorder="1">
      <alignment vertical="center"/>
    </xf>
    <xf numFmtId="0" fontId="14" fillId="3" borderId="21" xfId="0" applyFont="1" applyFill="1" applyBorder="1" applyAlignment="1">
      <alignment horizontal="right" vertical="center"/>
    </xf>
    <xf numFmtId="0" fontId="5" fillId="3" borderId="31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>
      <alignment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5" fillId="4" borderId="10" xfId="0" applyFont="1" applyFill="1" applyBorder="1">
      <alignment vertical="center"/>
    </xf>
    <xf numFmtId="0" fontId="3" fillId="12" borderId="11" xfId="0" applyFont="1" applyFill="1" applyBorder="1" applyAlignment="1">
      <alignment horizontal="center" vertical="center"/>
    </xf>
    <xf numFmtId="0" fontId="3" fillId="3" borderId="13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right" vertical="center"/>
    </xf>
    <xf numFmtId="0" fontId="10" fillId="4" borderId="35" xfId="0" applyFont="1" applyFill="1" applyBorder="1">
      <alignment vertical="center"/>
    </xf>
    <xf numFmtId="0" fontId="10" fillId="5" borderId="35" xfId="0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0" fontId="17" fillId="4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4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3" fillId="8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38" fontId="3" fillId="5" borderId="0" xfId="1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left" vertical="center"/>
    </xf>
    <xf numFmtId="0" fontId="0" fillId="9" borderId="4" xfId="0" applyFont="1" applyFill="1" applyBorder="1">
      <alignment vertical="center"/>
    </xf>
    <xf numFmtId="0" fontId="7" fillId="9" borderId="4" xfId="0" applyFont="1" applyFill="1" applyBorder="1">
      <alignment vertical="center"/>
    </xf>
    <xf numFmtId="0" fontId="7" fillId="9" borderId="6" xfId="0" applyFont="1" applyFill="1" applyBorder="1">
      <alignment vertical="center"/>
    </xf>
    <xf numFmtId="0" fontId="7" fillId="9" borderId="7" xfId="0" applyFont="1" applyFill="1" applyBorder="1">
      <alignment vertical="center"/>
    </xf>
    <xf numFmtId="0" fontId="7" fillId="9" borderId="8" xfId="0" applyFont="1" applyFill="1" applyBorder="1">
      <alignment vertical="center"/>
    </xf>
    <xf numFmtId="0" fontId="7" fillId="9" borderId="9" xfId="0" applyFont="1" applyFill="1" applyBorder="1">
      <alignment vertical="center"/>
    </xf>
    <xf numFmtId="0" fontId="7" fillId="9" borderId="10" xfId="0" applyFont="1" applyFill="1" applyBorder="1">
      <alignment vertical="center"/>
    </xf>
    <xf numFmtId="0" fontId="7" fillId="9" borderId="11" xfId="0" applyFont="1" applyFill="1" applyBorder="1">
      <alignment vertical="center"/>
    </xf>
    <xf numFmtId="0" fontId="16" fillId="9" borderId="4" xfId="0" applyFont="1" applyFill="1" applyBorder="1" applyAlignment="1">
      <alignment horizontal="center" vertical="center"/>
    </xf>
    <xf numFmtId="0" fontId="7" fillId="9" borderId="5" xfId="0" applyFont="1" applyFill="1" applyBorder="1">
      <alignment vertical="center"/>
    </xf>
    <xf numFmtId="0" fontId="7" fillId="3" borderId="20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7" fillId="3" borderId="40" xfId="0" applyFont="1" applyFill="1" applyBorder="1">
      <alignment vertical="center"/>
    </xf>
    <xf numFmtId="0" fontId="5" fillId="10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9" fillId="13" borderId="37" xfId="0" applyFont="1" applyFill="1" applyBorder="1" applyAlignment="1">
      <alignment horizontal="center" vertical="center"/>
    </xf>
    <xf numFmtId="0" fontId="9" fillId="13" borderId="38" xfId="0" applyFont="1" applyFill="1" applyBorder="1" applyAlignment="1">
      <alignment horizontal="center" vertical="center"/>
    </xf>
    <xf numFmtId="0" fontId="9" fillId="13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3</xdr:row>
      <xdr:rowOff>95250</xdr:rowOff>
    </xdr:from>
    <xdr:to>
      <xdr:col>9</xdr:col>
      <xdr:colOff>647700</xdr:colOff>
      <xdr:row>3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1111BB7-5816-457F-B9EE-1F5CA6227F3D}"/>
            </a:ext>
          </a:extLst>
        </xdr:cNvPr>
        <xdr:cNvCxnSpPr/>
      </xdr:nvCxnSpPr>
      <xdr:spPr>
        <a:xfrm flipH="1">
          <a:off x="3324226" y="657225"/>
          <a:ext cx="5048249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</xdr:row>
      <xdr:rowOff>104775</xdr:rowOff>
    </xdr:from>
    <xdr:to>
      <xdr:col>3</xdr:col>
      <xdr:colOff>447675</xdr:colOff>
      <xdr:row>5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6586F3C-D5F0-45CE-A7A3-015879CFC869}"/>
            </a:ext>
          </a:extLst>
        </xdr:cNvPr>
        <xdr:cNvCxnSpPr/>
      </xdr:nvCxnSpPr>
      <xdr:spPr>
        <a:xfrm>
          <a:off x="3314700" y="666750"/>
          <a:ext cx="0" cy="2476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6"/>
  <sheetViews>
    <sheetView tabSelected="1" topLeftCell="B46" zoomScaleNormal="100" workbookViewId="0">
      <selection activeCell="F62" sqref="F62"/>
    </sheetView>
  </sheetViews>
  <sheetFormatPr defaultRowHeight="13.5" x14ac:dyDescent="0.15"/>
  <cols>
    <col min="1" max="1" width="9" style="4"/>
    <col min="2" max="2" width="14.75" style="4" bestFit="1" customWidth="1"/>
    <col min="3" max="3" width="13.875" style="4" bestFit="1" customWidth="1"/>
    <col min="4" max="4" width="9" style="4"/>
    <col min="5" max="5" width="12.75" style="4" bestFit="1" customWidth="1"/>
    <col min="6" max="6" width="15" style="4" bestFit="1" customWidth="1"/>
    <col min="7" max="9" width="9" style="4"/>
    <col min="10" max="10" width="9" style="162"/>
    <col min="11" max="12" width="9" style="4"/>
    <col min="13" max="13" width="11" style="4" customWidth="1"/>
    <col min="14" max="14" width="10.625" style="170" bestFit="1" customWidth="1"/>
    <col min="15" max="16" width="10.625" style="4" bestFit="1" customWidth="1"/>
    <col min="17" max="17" width="9" style="4"/>
    <col min="18" max="18" width="13.875" style="4" bestFit="1" customWidth="1"/>
    <col min="19" max="21" width="10.125" style="4" bestFit="1" customWidth="1"/>
    <col min="22" max="16384" width="9" style="4"/>
  </cols>
  <sheetData>
    <row r="1" spans="1:18" s="1" customFormat="1" ht="17.25" x14ac:dyDescent="0.15">
      <c r="B1" s="202" t="s">
        <v>0</v>
      </c>
      <c r="C1" s="202"/>
      <c r="D1" s="202"/>
      <c r="E1" s="202"/>
      <c r="J1" s="163"/>
      <c r="N1" s="170"/>
    </row>
    <row r="3" spans="1:18" x14ac:dyDescent="0.15">
      <c r="A3" s="223" t="s">
        <v>1</v>
      </c>
      <c r="B3" s="2" t="s">
        <v>93</v>
      </c>
      <c r="C3" s="3">
        <v>6378142</v>
      </c>
      <c r="D3" s="4" t="s">
        <v>92</v>
      </c>
      <c r="G3" s="214" t="s">
        <v>174</v>
      </c>
      <c r="H3" s="214"/>
    </row>
    <row r="4" spans="1:18" x14ac:dyDescent="0.15">
      <c r="A4" s="223"/>
      <c r="B4" s="2" t="s">
        <v>2</v>
      </c>
      <c r="C4" s="2">
        <v>6.6944700000000001E-3</v>
      </c>
      <c r="K4" s="212" t="s">
        <v>166</v>
      </c>
      <c r="L4" s="212"/>
      <c r="M4" s="212"/>
      <c r="N4" s="212"/>
      <c r="O4" s="212"/>
      <c r="P4" s="212"/>
      <c r="Q4" s="212"/>
      <c r="R4" s="212"/>
    </row>
    <row r="5" spans="1:18" ht="14.25" thickBot="1" x14ac:dyDescent="0.2"/>
    <row r="6" spans="1:18" ht="14.25" thickBot="1" x14ac:dyDescent="0.2">
      <c r="A6" s="215" t="s">
        <v>3</v>
      </c>
      <c r="B6" s="164" t="s">
        <v>4</v>
      </c>
      <c r="C6" s="109" t="s">
        <v>179</v>
      </c>
      <c r="D6" s="119"/>
      <c r="E6" s="119"/>
      <c r="F6" s="7" t="s">
        <v>16</v>
      </c>
      <c r="G6" s="7" t="s">
        <v>17</v>
      </c>
      <c r="J6" s="8" t="s">
        <v>61</v>
      </c>
      <c r="K6" s="5" t="s">
        <v>61</v>
      </c>
      <c r="L6" s="9" t="s">
        <v>5</v>
      </c>
      <c r="M6" s="5" t="s">
        <v>6</v>
      </c>
      <c r="N6" s="170" t="s">
        <v>43</v>
      </c>
      <c r="O6" s="10" t="s">
        <v>176</v>
      </c>
      <c r="P6" s="11" t="s">
        <v>5</v>
      </c>
      <c r="Q6" s="10" t="s">
        <v>6</v>
      </c>
    </row>
    <row r="7" spans="1:18" x14ac:dyDescent="0.15">
      <c r="A7" s="216"/>
      <c r="B7" s="165" t="s">
        <v>10</v>
      </c>
      <c r="C7" s="120">
        <v>13</v>
      </c>
      <c r="D7" s="121">
        <v>34</v>
      </c>
      <c r="E7" s="122">
        <v>52</v>
      </c>
      <c r="F7" s="4">
        <f>$C$7+($D$7*60+$E$7)/3600</f>
        <v>13.581111111111111</v>
      </c>
      <c r="G7" s="4">
        <f>RADIANS(F7)</f>
        <v>0.23703510496807434</v>
      </c>
      <c r="K7" s="12">
        <v>39</v>
      </c>
      <c r="L7" s="13">
        <v>39</v>
      </c>
      <c r="M7" s="14">
        <v>36.39</v>
      </c>
      <c r="O7" s="15">
        <v>35</v>
      </c>
      <c r="P7" s="16">
        <v>43</v>
      </c>
      <c r="Q7" s="17">
        <v>45</v>
      </c>
    </row>
    <row r="8" spans="1:18" ht="14.25" thickBot="1" x14ac:dyDescent="0.2">
      <c r="A8" s="216"/>
      <c r="B8" s="165" t="s">
        <v>11</v>
      </c>
      <c r="C8" s="123">
        <v>144</v>
      </c>
      <c r="D8" s="124">
        <v>55</v>
      </c>
      <c r="E8" s="125">
        <v>28</v>
      </c>
      <c r="F8" s="4">
        <f>$C$8+($D$8*60+$E$8)/3600</f>
        <v>144.92444444444445</v>
      </c>
      <c r="G8" s="4">
        <f>RADIANS(F8)</f>
        <v>2.5294087221791601</v>
      </c>
      <c r="K8" s="18">
        <v>124</v>
      </c>
      <c r="L8" s="19">
        <v>42</v>
      </c>
      <c r="M8" s="20">
        <v>18.73</v>
      </c>
      <c r="O8" s="21">
        <v>140</v>
      </c>
      <c r="P8" s="22">
        <v>44</v>
      </c>
      <c r="Q8" s="23">
        <v>41</v>
      </c>
    </row>
    <row r="9" spans="1:18" ht="14.25" thickBot="1" x14ac:dyDescent="0.2">
      <c r="A9" s="216"/>
      <c r="B9" s="165" t="s">
        <v>12</v>
      </c>
      <c r="C9" s="126">
        <v>0</v>
      </c>
      <c r="D9" s="127" t="s">
        <v>52</v>
      </c>
      <c r="E9" s="128"/>
      <c r="K9" s="25">
        <v>40</v>
      </c>
      <c r="L9" s="26" t="s">
        <v>14</v>
      </c>
      <c r="M9" s="24"/>
      <c r="O9" s="27">
        <v>40</v>
      </c>
      <c r="P9" s="28" t="s">
        <v>14</v>
      </c>
      <c r="Q9" s="29"/>
    </row>
    <row r="10" spans="1:18" ht="14.25" thickBot="1" x14ac:dyDescent="0.2">
      <c r="A10" s="216"/>
      <c r="B10" s="166" t="s">
        <v>7</v>
      </c>
      <c r="C10" s="160" t="s">
        <v>222</v>
      </c>
      <c r="D10" s="31"/>
      <c r="E10" s="31"/>
    </row>
    <row r="11" spans="1:18" ht="14.25" thickBot="1" x14ac:dyDescent="0.2">
      <c r="A11" s="216"/>
      <c r="B11" s="167" t="s">
        <v>8</v>
      </c>
      <c r="C11" s="15">
        <v>14</v>
      </c>
      <c r="D11" s="16">
        <v>30</v>
      </c>
      <c r="E11" s="17">
        <v>42.44</v>
      </c>
      <c r="F11" s="32">
        <f>$C$11+($D$11*60+$E$11)/3600</f>
        <v>14.511788888888889</v>
      </c>
      <c r="G11" s="4">
        <f t="shared" ref="G11:G12" si="0">RADIANS(F11)</f>
        <v>0.25327849646544065</v>
      </c>
      <c r="J11" s="162" t="s">
        <v>42</v>
      </c>
      <c r="K11" s="5" t="s">
        <v>42</v>
      </c>
      <c r="L11" s="9" t="s">
        <v>5</v>
      </c>
      <c r="M11" s="5" t="s">
        <v>6</v>
      </c>
      <c r="N11" s="170" t="s">
        <v>44</v>
      </c>
      <c r="O11" s="30" t="s">
        <v>57</v>
      </c>
      <c r="P11" s="31"/>
      <c r="Q11" s="31"/>
    </row>
    <row r="12" spans="1:18" ht="14.25" thickBot="1" x14ac:dyDescent="0.2">
      <c r="A12" s="216"/>
      <c r="B12" s="167" t="s">
        <v>9</v>
      </c>
      <c r="C12" s="21">
        <v>121</v>
      </c>
      <c r="D12" s="22">
        <v>0</v>
      </c>
      <c r="E12" s="52">
        <v>58.2</v>
      </c>
      <c r="F12" s="32">
        <f>$C$12+($D$12*60+$E$12)/3600</f>
        <v>121.01616666666666</v>
      </c>
      <c r="G12" s="4">
        <f t="shared" si="0"/>
        <v>2.1121305564755444</v>
      </c>
      <c r="K12" s="12">
        <v>35</v>
      </c>
      <c r="L12" s="13">
        <v>20</v>
      </c>
      <c r="M12" s="14">
        <v>0.57999999999999996</v>
      </c>
      <c r="O12" s="15">
        <v>36</v>
      </c>
      <c r="P12" s="16">
        <v>17</v>
      </c>
      <c r="Q12" s="17">
        <v>20.86</v>
      </c>
    </row>
    <row r="13" spans="1:18" ht="14.25" thickBot="1" x14ac:dyDescent="0.2">
      <c r="A13" s="217"/>
      <c r="B13" s="167" t="s">
        <v>13</v>
      </c>
      <c r="C13" s="27"/>
      <c r="D13" s="28" t="s">
        <v>14</v>
      </c>
      <c r="E13" s="29"/>
      <c r="K13" s="18">
        <v>127</v>
      </c>
      <c r="L13" s="19">
        <v>40</v>
      </c>
      <c r="M13" s="20">
        <v>58.32</v>
      </c>
      <c r="O13" s="21">
        <v>137</v>
      </c>
      <c r="P13" s="22">
        <v>38</v>
      </c>
      <c r="Q13" s="23">
        <v>52.57</v>
      </c>
    </row>
    <row r="14" spans="1:18" ht="14.25" thickBot="1" x14ac:dyDescent="0.2">
      <c r="K14" s="25">
        <v>1915</v>
      </c>
      <c r="L14" s="26" t="s">
        <v>14</v>
      </c>
      <c r="M14" s="24"/>
      <c r="O14" s="27">
        <v>3190</v>
      </c>
      <c r="P14" s="28" t="s">
        <v>14</v>
      </c>
      <c r="Q14" s="29"/>
    </row>
    <row r="15" spans="1:18" x14ac:dyDescent="0.15">
      <c r="A15" s="218" t="s">
        <v>30</v>
      </c>
      <c r="B15" s="203" t="s">
        <v>23</v>
      </c>
      <c r="C15" s="203"/>
      <c r="D15" s="203"/>
      <c r="E15" s="33" t="s">
        <v>18</v>
      </c>
      <c r="F15" s="34">
        <f>$C$3/(SQRT(1-$C$4*SIN($G$7)*SIN($G$7)))</f>
        <v>6379319.5435900344</v>
      </c>
    </row>
    <row r="16" spans="1:18" ht="14.25" thickBot="1" x14ac:dyDescent="0.2">
      <c r="A16" s="218"/>
      <c r="B16" s="34"/>
      <c r="C16" s="204" t="s">
        <v>25</v>
      </c>
      <c r="D16" s="204"/>
      <c r="E16" s="33" t="s">
        <v>19</v>
      </c>
      <c r="F16" s="34">
        <f>($F$15+$C$9)*COS($G$7)*COS($G$8)</f>
        <v>-5074821.3184548337</v>
      </c>
      <c r="J16" s="162" t="s">
        <v>79</v>
      </c>
      <c r="K16" s="5" t="s">
        <v>78</v>
      </c>
      <c r="L16" s="9" t="s">
        <v>5</v>
      </c>
      <c r="M16" s="5" t="s">
        <v>6</v>
      </c>
      <c r="N16" s="170" t="s">
        <v>45</v>
      </c>
      <c r="O16" s="30" t="s">
        <v>58</v>
      </c>
      <c r="P16" s="31"/>
      <c r="Q16" s="31"/>
    </row>
    <row r="17" spans="1:17" x14ac:dyDescent="0.15">
      <c r="A17" s="218"/>
      <c r="B17" s="34"/>
      <c r="C17" s="34"/>
      <c r="D17" s="34"/>
      <c r="E17" s="33" t="s">
        <v>20</v>
      </c>
      <c r="F17" s="34">
        <f>($F$15+$C$9)*COS($G$7)*SIN($G$8)</f>
        <v>3563410.5874439012</v>
      </c>
      <c r="K17" s="12">
        <v>39</v>
      </c>
      <c r="L17" s="13">
        <v>1</v>
      </c>
      <c r="M17" s="14">
        <v>54.69</v>
      </c>
      <c r="O17" s="15">
        <v>36</v>
      </c>
      <c r="P17" s="16">
        <v>33</v>
      </c>
      <c r="Q17" s="17">
        <v>37.17</v>
      </c>
    </row>
    <row r="18" spans="1:17" ht="14.25" thickBot="1" x14ac:dyDescent="0.2">
      <c r="A18" s="218"/>
      <c r="B18" s="34"/>
      <c r="C18" s="34"/>
      <c r="D18" s="34"/>
      <c r="E18" s="33" t="s">
        <v>21</v>
      </c>
      <c r="F18" s="34">
        <f>($F$15*(1-$C$4)+$C$9)*SIN($G$7)</f>
        <v>1487974.1407707257</v>
      </c>
      <c r="K18" s="18">
        <v>125</v>
      </c>
      <c r="L18" s="19">
        <v>45</v>
      </c>
      <c r="M18" s="20">
        <v>13.55</v>
      </c>
      <c r="O18" s="21">
        <v>139</v>
      </c>
      <c r="P18" s="22">
        <v>11</v>
      </c>
      <c r="Q18" s="23">
        <v>35.630000000000003</v>
      </c>
    </row>
    <row r="19" spans="1:17" ht="14.25" thickBot="1" x14ac:dyDescent="0.2">
      <c r="A19" s="218"/>
      <c r="B19" s="205" t="s">
        <v>22</v>
      </c>
      <c r="C19" s="205"/>
      <c r="D19" s="205"/>
      <c r="E19" s="35" t="s">
        <v>26</v>
      </c>
      <c r="F19" s="36">
        <f>$C$3/(SQRT(1-$C$4*SIN($G$11)*SIN($G$11)))</f>
        <v>6379482.93388684</v>
      </c>
      <c r="G19" s="36"/>
      <c r="H19" s="36"/>
      <c r="I19" s="36"/>
      <c r="K19" s="25">
        <v>0</v>
      </c>
      <c r="L19" s="26" t="s">
        <v>14</v>
      </c>
      <c r="M19" s="24"/>
      <c r="O19" s="27">
        <v>1828</v>
      </c>
      <c r="P19" s="28" t="s">
        <v>14</v>
      </c>
      <c r="Q19" s="29"/>
    </row>
    <row r="20" spans="1:17" x14ac:dyDescent="0.15">
      <c r="A20" s="218"/>
      <c r="B20" s="36"/>
      <c r="C20" s="225" t="s">
        <v>24</v>
      </c>
      <c r="D20" s="225"/>
      <c r="E20" s="35" t="s">
        <v>27</v>
      </c>
      <c r="F20" s="36">
        <f>($F$19+$C$13)*COS($G$11)*COS($G$12)</f>
        <v>-3182344.3081396432</v>
      </c>
      <c r="G20" s="36"/>
      <c r="H20" s="35" t="s">
        <v>39</v>
      </c>
      <c r="I20" s="36">
        <f>F16-F20</f>
        <v>-1892477.0103151905</v>
      </c>
    </row>
    <row r="21" spans="1:17" ht="14.25" thickBot="1" x14ac:dyDescent="0.2">
      <c r="A21" s="218"/>
      <c r="B21" s="36"/>
      <c r="C21" s="36"/>
      <c r="D21" s="36"/>
      <c r="E21" s="35" t="s">
        <v>28</v>
      </c>
      <c r="F21" s="36">
        <f>($F$19+$C$13)*COS($G$11)*SIN($G$12)</f>
        <v>5292926.8667880045</v>
      </c>
      <c r="G21" s="36"/>
      <c r="H21" s="35" t="s">
        <v>37</v>
      </c>
      <c r="I21" s="36">
        <f>F17-F21</f>
        <v>-1729516.2793441033</v>
      </c>
      <c r="J21" s="176" t="s">
        <v>186</v>
      </c>
      <c r="K21" s="161" t="s">
        <v>187</v>
      </c>
      <c r="L21" s="9" t="s">
        <v>5</v>
      </c>
      <c r="M21" s="5" t="s">
        <v>6</v>
      </c>
      <c r="N21" s="170" t="s">
        <v>49</v>
      </c>
      <c r="O21" s="30" t="s">
        <v>59</v>
      </c>
      <c r="P21" s="31"/>
      <c r="Q21" s="31"/>
    </row>
    <row r="22" spans="1:17" x14ac:dyDescent="0.15">
      <c r="A22" s="218"/>
      <c r="B22" s="36"/>
      <c r="C22" s="36"/>
      <c r="D22" s="36"/>
      <c r="E22" s="35" t="s">
        <v>29</v>
      </c>
      <c r="F22" s="36">
        <f>($F$19*(1-$C$4)+$C$13)*SIN($G$11)</f>
        <v>1587864.1790275136</v>
      </c>
      <c r="G22" s="36"/>
      <c r="H22" s="35" t="s">
        <v>38</v>
      </c>
      <c r="I22" s="36">
        <f>F18-F22</f>
        <v>-99890.038256787928</v>
      </c>
      <c r="K22" s="12">
        <v>39</v>
      </c>
      <c r="L22" s="13">
        <v>14</v>
      </c>
      <c r="M22" s="14">
        <v>19.66</v>
      </c>
      <c r="O22" s="15">
        <v>35</v>
      </c>
      <c r="P22" s="16">
        <v>21</v>
      </c>
      <c r="Q22" s="17">
        <v>31.67</v>
      </c>
    </row>
    <row r="23" spans="1:17" ht="14.25" thickBot="1" x14ac:dyDescent="0.2">
      <c r="A23" s="218"/>
      <c r="C23" s="37" t="s">
        <v>40</v>
      </c>
      <c r="D23" s="38"/>
      <c r="E23" s="37" t="s">
        <v>41</v>
      </c>
      <c r="F23" s="38">
        <f>ASIN($C$25*1000/2/$C$3)</f>
        <v>0.20251142184169146</v>
      </c>
      <c r="G23" s="38" t="s">
        <v>15</v>
      </c>
      <c r="H23" s="38">
        <f>DEGREES(F23)</f>
        <v>11.603049774722358</v>
      </c>
      <c r="I23" s="38" t="s">
        <v>15</v>
      </c>
      <c r="K23" s="18">
        <v>125</v>
      </c>
      <c r="L23" s="19">
        <v>54</v>
      </c>
      <c r="M23" s="20">
        <v>15.89</v>
      </c>
      <c r="O23" s="21">
        <v>138</v>
      </c>
      <c r="P23" s="22">
        <v>43</v>
      </c>
      <c r="Q23" s="23">
        <v>49.63</v>
      </c>
    </row>
    <row r="24" spans="1:17" ht="14.25" thickBot="1" x14ac:dyDescent="0.2">
      <c r="K24" s="25">
        <v>0</v>
      </c>
      <c r="L24" s="26" t="s">
        <v>14</v>
      </c>
      <c r="M24" s="24"/>
      <c r="O24" s="27">
        <v>3776</v>
      </c>
      <c r="P24" s="28" t="s">
        <v>14</v>
      </c>
      <c r="Q24" s="29"/>
    </row>
    <row r="25" spans="1:17" ht="14.25" x14ac:dyDescent="0.15">
      <c r="A25" s="219" t="s">
        <v>31</v>
      </c>
      <c r="B25" s="168" t="s">
        <v>32</v>
      </c>
      <c r="C25" s="39">
        <f>SQRT($I$20*$I$20+$I$21*$I$21+$I$22*$I$22)/1000</f>
        <v>2565.6721955134362</v>
      </c>
      <c r="D25" s="4" t="s">
        <v>33</v>
      </c>
    </row>
    <row r="26" spans="1:17" ht="15" thickBot="1" x14ac:dyDescent="0.2">
      <c r="A26" s="220"/>
      <c r="B26" s="169" t="s">
        <v>34</v>
      </c>
      <c r="C26" s="40">
        <f>$C$3*2*$F$23/1000</f>
        <v>2583.2932102564191</v>
      </c>
      <c r="D26" s="4" t="s">
        <v>33</v>
      </c>
      <c r="E26" s="41" t="s">
        <v>173</v>
      </c>
      <c r="J26" s="162" t="s">
        <v>50</v>
      </c>
      <c r="K26" s="5" t="s">
        <v>62</v>
      </c>
      <c r="L26" s="9" t="s">
        <v>5</v>
      </c>
      <c r="M26" s="5" t="s">
        <v>6</v>
      </c>
      <c r="N26" s="170" t="s">
        <v>51</v>
      </c>
      <c r="O26" s="30" t="s">
        <v>60</v>
      </c>
      <c r="P26" s="31"/>
      <c r="Q26" s="31"/>
    </row>
    <row r="27" spans="1:17" ht="15" thickBot="1" x14ac:dyDescent="0.2">
      <c r="A27" s="221"/>
      <c r="B27" s="168" t="s">
        <v>35</v>
      </c>
      <c r="C27" s="42">
        <f>$H$23*2</f>
        <v>23.206099549444716</v>
      </c>
      <c r="D27" s="4" t="s">
        <v>36</v>
      </c>
      <c r="E27" s="4">
        <f>RADIANS($C$27)</f>
        <v>0.40502284368338293</v>
      </c>
      <c r="F27" s="4" t="s">
        <v>15</v>
      </c>
      <c r="K27" s="12">
        <v>40</v>
      </c>
      <c r="L27" s="13">
        <v>51</v>
      </c>
      <c r="M27" s="14">
        <v>21</v>
      </c>
      <c r="O27" s="15">
        <v>35</v>
      </c>
      <c r="P27" s="16">
        <v>44</v>
      </c>
      <c r="Q27" s="17">
        <v>55</v>
      </c>
    </row>
    <row r="28" spans="1:17" ht="14.25" thickBot="1" x14ac:dyDescent="0.2">
      <c r="K28" s="18">
        <v>129</v>
      </c>
      <c r="L28" s="19">
        <v>39</v>
      </c>
      <c r="M28" s="20">
        <v>57</v>
      </c>
      <c r="O28" s="21">
        <v>139</v>
      </c>
      <c r="P28" s="22">
        <v>20</v>
      </c>
      <c r="Q28" s="23">
        <v>55</v>
      </c>
    </row>
    <row r="29" spans="1:17" ht="15" thickBot="1" x14ac:dyDescent="0.2">
      <c r="B29" s="43" t="s">
        <v>46</v>
      </c>
      <c r="C29" s="44">
        <f>$C$3*($C$30-1)</f>
        <v>561459.59779246477</v>
      </c>
      <c r="D29" s="4" t="s">
        <v>47</v>
      </c>
      <c r="K29" s="25">
        <v>0</v>
      </c>
      <c r="L29" s="26" t="s">
        <v>14</v>
      </c>
      <c r="M29" s="24"/>
      <c r="O29" s="27">
        <v>136</v>
      </c>
      <c r="P29" s="28" t="s">
        <v>14</v>
      </c>
      <c r="Q29" s="29"/>
    </row>
    <row r="30" spans="1:17" ht="14.25" x14ac:dyDescent="0.15">
      <c r="B30" s="43" t="s">
        <v>48</v>
      </c>
      <c r="C30" s="44">
        <f>1/COS($E$27)</f>
        <v>1.0880287077008421</v>
      </c>
    </row>
    <row r="31" spans="1:17" ht="14.25" thickBot="1" x14ac:dyDescent="0.2">
      <c r="E31" s="222" t="s">
        <v>175</v>
      </c>
      <c r="F31" s="222"/>
      <c r="J31" s="162" t="s">
        <v>53</v>
      </c>
      <c r="K31" s="30" t="s">
        <v>53</v>
      </c>
      <c r="L31" s="31"/>
      <c r="M31" s="31"/>
      <c r="N31" s="170" t="s">
        <v>54</v>
      </c>
      <c r="O31" s="30" t="s">
        <v>54</v>
      </c>
      <c r="P31" s="31"/>
      <c r="Q31" s="31"/>
    </row>
    <row r="32" spans="1:17" x14ac:dyDescent="0.15">
      <c r="C32" s="213" t="s">
        <v>167</v>
      </c>
      <c r="D32" s="213"/>
      <c r="E32" s="213"/>
      <c r="F32" s="224" t="s">
        <v>85</v>
      </c>
      <c r="G32" s="224"/>
      <c r="K32" s="15">
        <v>40</v>
      </c>
      <c r="L32" s="16">
        <v>42</v>
      </c>
      <c r="M32" s="17">
        <v>19</v>
      </c>
      <c r="O32" s="15">
        <v>35</v>
      </c>
      <c r="P32" s="16">
        <v>17</v>
      </c>
      <c r="Q32" s="17">
        <v>36</v>
      </c>
    </row>
    <row r="33" spans="2:18" ht="14.25" thickBot="1" x14ac:dyDescent="0.2">
      <c r="C33" s="4" t="s">
        <v>168</v>
      </c>
      <c r="D33" s="7" t="s">
        <v>83</v>
      </c>
      <c r="E33" s="45" t="s">
        <v>84</v>
      </c>
      <c r="F33" s="7" t="s">
        <v>86</v>
      </c>
      <c r="G33" s="7" t="s">
        <v>87</v>
      </c>
      <c r="K33" s="21">
        <v>141</v>
      </c>
      <c r="L33" s="22">
        <v>22</v>
      </c>
      <c r="M33" s="23">
        <v>19</v>
      </c>
      <c r="O33" s="21">
        <v>139</v>
      </c>
      <c r="P33" s="22">
        <v>40</v>
      </c>
      <c r="Q33" s="23">
        <v>17</v>
      </c>
    </row>
    <row r="34" spans="2:18" ht="14.25" thickBot="1" x14ac:dyDescent="0.2">
      <c r="C34" s="34" t="s">
        <v>88</v>
      </c>
      <c r="D34" s="46">
        <v>3351.8614269263512</v>
      </c>
      <c r="E34" s="47">
        <v>3391.6822885966612</v>
      </c>
      <c r="F34" s="4">
        <v>30.467976502539575</v>
      </c>
      <c r="G34" s="4">
        <v>0.53176699999999999</v>
      </c>
      <c r="K34" s="27">
        <v>0</v>
      </c>
      <c r="L34" s="28" t="s">
        <v>52</v>
      </c>
      <c r="M34" s="29"/>
      <c r="O34" s="27">
        <v>0</v>
      </c>
      <c r="P34" s="28" t="s">
        <v>52</v>
      </c>
      <c r="Q34" s="29"/>
    </row>
    <row r="35" spans="2:18" x14ac:dyDescent="0.15">
      <c r="C35" s="34" t="s">
        <v>89</v>
      </c>
      <c r="D35" s="46">
        <v>6985.8467492087029</v>
      </c>
      <c r="E35" s="47">
        <v>7392.7849366605969</v>
      </c>
      <c r="F35" s="4">
        <v>66.410464947086766</v>
      </c>
      <c r="G35" s="4">
        <v>1.1845705884594024</v>
      </c>
    </row>
    <row r="36" spans="2:18" ht="14.25" thickBot="1" x14ac:dyDescent="0.2">
      <c r="C36" s="34" t="s">
        <v>90</v>
      </c>
      <c r="D36" s="46">
        <v>8834.9040418345812</v>
      </c>
      <c r="E36" s="47">
        <v>9759.5351514102804</v>
      </c>
      <c r="F36" s="4">
        <v>87.67132719613015</v>
      </c>
      <c r="G36" s="4">
        <v>1.5334593834008543</v>
      </c>
      <c r="J36" s="162" t="s">
        <v>55</v>
      </c>
      <c r="K36" s="30" t="s">
        <v>55</v>
      </c>
      <c r="L36" s="31"/>
      <c r="M36" s="31"/>
      <c r="N36" s="170" t="s">
        <v>56</v>
      </c>
      <c r="O36" s="30" t="s">
        <v>56</v>
      </c>
      <c r="P36" s="31"/>
      <c r="Q36" s="31"/>
    </row>
    <row r="37" spans="2:18" x14ac:dyDescent="0.15">
      <c r="C37" s="34" t="s">
        <v>91</v>
      </c>
      <c r="D37" s="46">
        <v>9736.3828689312959</v>
      </c>
      <c r="E37" s="47">
        <v>11076.874897436608</v>
      </c>
      <c r="F37" s="4">
        <v>99.505182201575991</v>
      </c>
      <c r="G37" s="4">
        <v>1.7368576940371319</v>
      </c>
      <c r="K37" s="15">
        <v>33</v>
      </c>
      <c r="L37" s="16">
        <v>9</v>
      </c>
      <c r="M37" s="17">
        <v>45.9</v>
      </c>
      <c r="O37" s="15">
        <v>26</v>
      </c>
      <c r="P37" s="16">
        <v>21</v>
      </c>
      <c r="Q37" s="17">
        <v>6</v>
      </c>
    </row>
    <row r="38" spans="2:18" ht="14.25" thickBot="1" x14ac:dyDescent="0.2">
      <c r="C38" s="48"/>
      <c r="E38" s="49"/>
      <c r="K38" s="21">
        <v>129</v>
      </c>
      <c r="L38" s="22">
        <v>42</v>
      </c>
      <c r="M38" s="23">
        <v>41.2</v>
      </c>
      <c r="O38" s="21">
        <v>127</v>
      </c>
      <c r="P38" s="22">
        <v>46</v>
      </c>
      <c r="Q38" s="23">
        <v>10</v>
      </c>
    </row>
    <row r="39" spans="2:18" ht="14.25" thickBot="1" x14ac:dyDescent="0.2">
      <c r="C39" s="50" t="s">
        <v>96</v>
      </c>
      <c r="D39" s="46">
        <v>2088</v>
      </c>
      <c r="E39" s="47">
        <v>2097</v>
      </c>
      <c r="K39" s="27">
        <v>0</v>
      </c>
      <c r="L39" s="28" t="s">
        <v>52</v>
      </c>
      <c r="M39" s="29"/>
      <c r="O39" s="27">
        <v>0</v>
      </c>
      <c r="P39" s="28" t="s">
        <v>52</v>
      </c>
      <c r="Q39" s="29"/>
    </row>
    <row r="41" spans="2:18" ht="14.25" thickBot="1" x14ac:dyDescent="0.2">
      <c r="B41" s="179" t="s">
        <v>198</v>
      </c>
      <c r="C41" s="180" t="s">
        <v>202</v>
      </c>
      <c r="D41" s="180" t="s">
        <v>199</v>
      </c>
      <c r="E41" s="180" t="s">
        <v>200</v>
      </c>
      <c r="F41" s="180" t="s">
        <v>201</v>
      </c>
      <c r="G41" s="180" t="s">
        <v>219</v>
      </c>
      <c r="J41" s="162" t="s">
        <v>64</v>
      </c>
      <c r="K41" s="30" t="s">
        <v>63</v>
      </c>
      <c r="L41" s="31"/>
      <c r="M41" s="31"/>
      <c r="N41" s="170" t="s">
        <v>66</v>
      </c>
      <c r="O41" s="30" t="s">
        <v>65</v>
      </c>
      <c r="P41" s="31"/>
      <c r="Q41" s="31"/>
    </row>
    <row r="42" spans="2:18" x14ac:dyDescent="0.15">
      <c r="B42" s="207" t="s">
        <v>188</v>
      </c>
      <c r="C42" s="207"/>
      <c r="K42" s="15">
        <v>45</v>
      </c>
      <c r="L42" s="16">
        <v>20</v>
      </c>
      <c r="M42" s="17">
        <v>0</v>
      </c>
      <c r="O42" s="15">
        <v>41</v>
      </c>
      <c r="P42" s="16">
        <v>46</v>
      </c>
      <c r="Q42" s="17">
        <v>12</v>
      </c>
    </row>
    <row r="43" spans="2:18" ht="14.25" thickBot="1" x14ac:dyDescent="0.2">
      <c r="B43" s="179" t="s">
        <v>191</v>
      </c>
      <c r="C43" s="181" t="s">
        <v>189</v>
      </c>
      <c r="D43" s="182">
        <v>4215</v>
      </c>
      <c r="E43" s="182">
        <v>8806</v>
      </c>
      <c r="F43" s="182">
        <v>10987</v>
      </c>
      <c r="G43" s="182">
        <v>11748</v>
      </c>
      <c r="K43" s="21">
        <v>141</v>
      </c>
      <c r="L43" s="22">
        <v>45</v>
      </c>
      <c r="M43" s="23">
        <v>0</v>
      </c>
      <c r="O43" s="21">
        <v>140</v>
      </c>
      <c r="P43" s="22">
        <v>49</v>
      </c>
      <c r="Q43" s="23">
        <v>19</v>
      </c>
    </row>
    <row r="44" spans="2:18" ht="14.25" thickBot="1" x14ac:dyDescent="0.2">
      <c r="B44" s="179" t="s">
        <v>190</v>
      </c>
      <c r="C44" s="181" t="s">
        <v>192</v>
      </c>
      <c r="D44" s="182">
        <v>4022</v>
      </c>
      <c r="E44" s="182">
        <v>8662</v>
      </c>
      <c r="F44" s="182">
        <v>10933</v>
      </c>
      <c r="G44" s="182">
        <v>11803</v>
      </c>
      <c r="K44" s="27">
        <v>0</v>
      </c>
      <c r="L44" s="28" t="s">
        <v>52</v>
      </c>
      <c r="M44" s="29"/>
      <c r="O44" s="27">
        <v>0</v>
      </c>
      <c r="P44" s="28" t="s">
        <v>52</v>
      </c>
      <c r="Q44" s="29"/>
    </row>
    <row r="45" spans="2:18" x14ac:dyDescent="0.15">
      <c r="B45" s="179" t="s">
        <v>193</v>
      </c>
      <c r="C45" s="181" t="s">
        <v>194</v>
      </c>
      <c r="D45" s="182">
        <v>3963</v>
      </c>
      <c r="E45" s="182">
        <v>9168</v>
      </c>
      <c r="F45" s="182">
        <v>11720</v>
      </c>
      <c r="G45" s="182">
        <v>12639</v>
      </c>
    </row>
    <row r="46" spans="2:18" ht="14.25" thickBot="1" x14ac:dyDescent="0.2">
      <c r="B46" s="179" t="s">
        <v>205</v>
      </c>
      <c r="C46" s="181" t="s">
        <v>206</v>
      </c>
      <c r="D46" s="182">
        <v>4167</v>
      </c>
      <c r="E46" s="182">
        <v>8542</v>
      </c>
      <c r="F46" s="182">
        <v>10664</v>
      </c>
      <c r="G46" s="182">
        <v>11469</v>
      </c>
      <c r="J46" s="162" t="s">
        <v>67</v>
      </c>
      <c r="K46" s="30" t="s">
        <v>67</v>
      </c>
      <c r="L46" s="31"/>
      <c r="M46" s="31"/>
      <c r="N46" s="170" t="s">
        <v>68</v>
      </c>
      <c r="O46" s="30" t="s">
        <v>68</v>
      </c>
      <c r="P46" s="31"/>
      <c r="Q46" s="31"/>
      <c r="R46" s="4" t="s">
        <v>169</v>
      </c>
    </row>
    <row r="47" spans="2:18" x14ac:dyDescent="0.15">
      <c r="B47" s="179" t="s">
        <v>207</v>
      </c>
      <c r="C47" s="181" t="s">
        <v>208</v>
      </c>
      <c r="D47" s="182">
        <v>4170</v>
      </c>
      <c r="E47" s="182">
        <v>8256</v>
      </c>
      <c r="F47" s="182">
        <v>10292</v>
      </c>
      <c r="G47" s="182">
        <v>11129</v>
      </c>
      <c r="K47" s="15">
        <v>35</v>
      </c>
      <c r="L47" s="16">
        <v>55</v>
      </c>
      <c r="M47" s="17">
        <v>10</v>
      </c>
      <c r="O47" s="15">
        <v>35</v>
      </c>
      <c r="P47" s="16">
        <v>12</v>
      </c>
      <c r="Q47" s="17">
        <v>13</v>
      </c>
    </row>
    <row r="48" spans="2:18" ht="14.25" thickBot="1" x14ac:dyDescent="0.2">
      <c r="K48" s="21">
        <v>124</v>
      </c>
      <c r="L48" s="22">
        <v>50</v>
      </c>
      <c r="M48" s="23">
        <v>25</v>
      </c>
      <c r="O48" s="21">
        <v>124</v>
      </c>
      <c r="P48" s="22">
        <v>30</v>
      </c>
      <c r="Q48" s="23">
        <v>34</v>
      </c>
    </row>
    <row r="49" spans="2:18" ht="14.25" thickBot="1" x14ac:dyDescent="0.2">
      <c r="G49" s="184" t="s">
        <v>204</v>
      </c>
      <c r="K49" s="27">
        <v>0</v>
      </c>
      <c r="L49" s="28" t="s">
        <v>52</v>
      </c>
      <c r="M49" s="29"/>
      <c r="O49" s="27">
        <v>0</v>
      </c>
      <c r="P49" s="28" t="s">
        <v>52</v>
      </c>
      <c r="Q49" s="29"/>
    </row>
    <row r="50" spans="2:18" x14ac:dyDescent="0.15">
      <c r="C50" s="181" t="s">
        <v>203</v>
      </c>
      <c r="D50" s="182">
        <v>9802</v>
      </c>
      <c r="E50" s="182">
        <v>11178</v>
      </c>
    </row>
    <row r="51" spans="2:18" ht="14.25" thickBot="1" x14ac:dyDescent="0.2">
      <c r="J51" s="162" t="s">
        <v>69</v>
      </c>
      <c r="K51" s="30" t="s">
        <v>69</v>
      </c>
      <c r="L51" s="31"/>
      <c r="M51" s="31"/>
      <c r="N51" s="170" t="s">
        <v>70</v>
      </c>
      <c r="O51" s="30" t="s">
        <v>70</v>
      </c>
      <c r="P51" s="31"/>
      <c r="Q51" s="31"/>
      <c r="R51" s="4" t="s">
        <v>170</v>
      </c>
    </row>
    <row r="52" spans="2:18" x14ac:dyDescent="0.15">
      <c r="D52" s="183" t="s">
        <v>213</v>
      </c>
      <c r="E52" s="183" t="s">
        <v>214</v>
      </c>
      <c r="F52" s="183" t="s">
        <v>215</v>
      </c>
      <c r="K52" s="15">
        <v>19</v>
      </c>
      <c r="L52" s="16">
        <v>23</v>
      </c>
      <c r="M52" s="17">
        <v>8</v>
      </c>
      <c r="O52" s="15">
        <v>15</v>
      </c>
      <c r="P52" s="16">
        <v>9</v>
      </c>
      <c r="Q52" s="17">
        <v>35</v>
      </c>
    </row>
    <row r="53" spans="2:18" ht="14.25" thickBot="1" x14ac:dyDescent="0.2">
      <c r="B53" s="179" t="s">
        <v>191</v>
      </c>
      <c r="C53" s="181" t="s">
        <v>211</v>
      </c>
      <c r="D53" s="182">
        <v>2120</v>
      </c>
      <c r="E53" s="182">
        <v>1951</v>
      </c>
      <c r="F53" s="182">
        <v>1454</v>
      </c>
      <c r="K53" s="21">
        <v>124</v>
      </c>
      <c r="L53" s="22">
        <v>45</v>
      </c>
      <c r="M53" s="23">
        <v>13</v>
      </c>
      <c r="O53" s="21">
        <v>123</v>
      </c>
      <c r="P53" s="22">
        <v>45</v>
      </c>
      <c r="Q53" s="23">
        <v>27</v>
      </c>
    </row>
    <row r="54" spans="2:18" ht="14.25" thickBot="1" x14ac:dyDescent="0.2">
      <c r="B54" s="179" t="s">
        <v>193</v>
      </c>
      <c r="C54" s="181" t="s">
        <v>212</v>
      </c>
      <c r="D54" s="182">
        <v>2848</v>
      </c>
      <c r="E54" s="182">
        <v>2512</v>
      </c>
      <c r="F54" s="182">
        <v>1333</v>
      </c>
      <c r="K54" s="27">
        <v>0</v>
      </c>
      <c r="L54" s="28" t="s">
        <v>52</v>
      </c>
      <c r="M54" s="29"/>
      <c r="O54" s="27">
        <v>0</v>
      </c>
      <c r="P54" s="28" t="s">
        <v>52</v>
      </c>
      <c r="Q54" s="29"/>
    </row>
    <row r="55" spans="2:18" x14ac:dyDescent="0.15">
      <c r="D55" s="184" t="s">
        <v>218</v>
      </c>
    </row>
    <row r="56" spans="2:18" ht="14.25" thickBot="1" x14ac:dyDescent="0.2">
      <c r="D56" s="238" t="s">
        <v>224</v>
      </c>
      <c r="E56" s="238" t="s">
        <v>225</v>
      </c>
      <c r="F56" s="238" t="s">
        <v>226</v>
      </c>
      <c r="G56" s="238" t="s">
        <v>227</v>
      </c>
      <c r="J56" s="162" t="s">
        <v>72</v>
      </c>
      <c r="K56" s="30" t="s">
        <v>71</v>
      </c>
      <c r="L56" s="31"/>
      <c r="M56" s="31"/>
      <c r="N56" s="170" t="s">
        <v>73</v>
      </c>
      <c r="O56" s="30" t="s">
        <v>73</v>
      </c>
      <c r="P56" s="31"/>
      <c r="Q56" s="31"/>
    </row>
    <row r="57" spans="2:18" x14ac:dyDescent="0.15">
      <c r="C57" s="238" t="s">
        <v>223</v>
      </c>
      <c r="D57" s="182">
        <v>6098</v>
      </c>
      <c r="E57" s="182">
        <v>3196</v>
      </c>
      <c r="F57" s="182">
        <v>2281</v>
      </c>
      <c r="G57" s="182">
        <v>2583</v>
      </c>
      <c r="K57" s="15">
        <v>40</v>
      </c>
      <c r="L57" s="16">
        <v>12</v>
      </c>
      <c r="M57" s="17">
        <v>42.11</v>
      </c>
      <c r="O57" s="15">
        <v>37</v>
      </c>
      <c r="P57" s="16">
        <v>23</v>
      </c>
      <c r="Q57" s="17">
        <v>24.97</v>
      </c>
    </row>
    <row r="58" spans="2:18" ht="14.25" thickBot="1" x14ac:dyDescent="0.2">
      <c r="K58" s="21">
        <v>140</v>
      </c>
      <c r="L58" s="22">
        <v>1</v>
      </c>
      <c r="M58" s="23">
        <v>35.79</v>
      </c>
      <c r="O58" s="21">
        <v>136</v>
      </c>
      <c r="P58" s="22">
        <v>54</v>
      </c>
      <c r="Q58" s="23">
        <v>52.25</v>
      </c>
    </row>
    <row r="59" spans="2:18" ht="14.25" thickBot="1" x14ac:dyDescent="0.2">
      <c r="K59" s="27">
        <v>0</v>
      </c>
      <c r="L59" s="28" t="s">
        <v>52</v>
      </c>
      <c r="M59" s="29"/>
      <c r="O59" s="27">
        <v>54</v>
      </c>
      <c r="P59" s="28" t="s">
        <v>52</v>
      </c>
      <c r="Q59" s="29"/>
    </row>
    <row r="61" spans="2:18" ht="14.25" thickBot="1" x14ac:dyDescent="0.2">
      <c r="J61" s="162" t="s">
        <v>74</v>
      </c>
      <c r="K61" s="30" t="s">
        <v>74</v>
      </c>
      <c r="L61" s="31"/>
      <c r="M61" s="31"/>
      <c r="N61" s="170" t="s">
        <v>75</v>
      </c>
      <c r="O61" s="30" t="s">
        <v>75</v>
      </c>
      <c r="P61" s="31"/>
      <c r="Q61" s="31"/>
    </row>
    <row r="62" spans="2:18" x14ac:dyDescent="0.15">
      <c r="K62" s="15">
        <v>24</v>
      </c>
      <c r="L62" s="16">
        <v>20</v>
      </c>
      <c r="M62" s="17">
        <v>26.04</v>
      </c>
      <c r="O62" s="15">
        <v>24</v>
      </c>
      <c r="P62" s="16">
        <v>5</v>
      </c>
      <c r="Q62" s="17">
        <v>39.950000000000003</v>
      </c>
    </row>
    <row r="63" spans="2:18" ht="14.25" thickBot="1" x14ac:dyDescent="0.2">
      <c r="K63" s="21">
        <v>124</v>
      </c>
      <c r="L63" s="22">
        <v>9</v>
      </c>
      <c r="M63" s="23">
        <v>20.059999999999999</v>
      </c>
      <c r="O63" s="21">
        <v>142</v>
      </c>
      <c r="P63" s="22">
        <v>11</v>
      </c>
      <c r="Q63" s="23">
        <v>30.64</v>
      </c>
    </row>
    <row r="64" spans="2:18" ht="14.25" thickBot="1" x14ac:dyDescent="0.2">
      <c r="K64" s="27">
        <v>0</v>
      </c>
      <c r="L64" s="28" t="s">
        <v>52</v>
      </c>
      <c r="M64" s="29"/>
      <c r="O64" s="27">
        <v>0</v>
      </c>
      <c r="P64" s="28" t="s">
        <v>52</v>
      </c>
      <c r="Q64" s="29"/>
    </row>
    <row r="66" spans="10:17" ht="14.25" thickBot="1" x14ac:dyDescent="0.2">
      <c r="J66" s="162" t="s">
        <v>76</v>
      </c>
      <c r="K66" s="30" t="s">
        <v>76</v>
      </c>
      <c r="L66" s="31"/>
      <c r="M66" s="31"/>
      <c r="N66" s="170" t="s">
        <v>77</v>
      </c>
      <c r="O66" s="31" t="s">
        <v>77</v>
      </c>
      <c r="P66" s="31"/>
      <c r="Q66" s="31"/>
    </row>
    <row r="67" spans="10:17" x14ac:dyDescent="0.15">
      <c r="K67" s="15">
        <v>24</v>
      </c>
      <c r="L67" s="16">
        <v>46</v>
      </c>
      <c r="M67" s="17">
        <v>26.49</v>
      </c>
      <c r="O67" s="15">
        <v>38</v>
      </c>
      <c r="P67" s="16">
        <v>53</v>
      </c>
      <c r="Q67" s="17">
        <v>51.61</v>
      </c>
    </row>
    <row r="68" spans="10:17" ht="14.25" thickBot="1" x14ac:dyDescent="0.2">
      <c r="K68" s="21">
        <v>141</v>
      </c>
      <c r="L68" s="22">
        <v>19</v>
      </c>
      <c r="M68" s="23">
        <v>38.229999999999997</v>
      </c>
      <c r="O68" s="21">
        <v>-77</v>
      </c>
      <c r="P68" s="22">
        <f>0</f>
        <v>0</v>
      </c>
      <c r="Q68" s="23">
        <v>-11.48</v>
      </c>
    </row>
    <row r="69" spans="10:17" ht="14.25" thickBot="1" x14ac:dyDescent="0.2">
      <c r="K69" s="27">
        <v>0</v>
      </c>
      <c r="L69" s="28" t="s">
        <v>52</v>
      </c>
      <c r="M69" s="29"/>
      <c r="O69" s="27">
        <v>0</v>
      </c>
      <c r="P69" s="28" t="s">
        <v>52</v>
      </c>
      <c r="Q69" s="29"/>
    </row>
    <row r="70" spans="10:17" ht="14.25" thickBot="1" x14ac:dyDescent="0.2"/>
    <row r="71" spans="10:17" ht="14.25" thickBot="1" x14ac:dyDescent="0.2">
      <c r="J71" s="162" t="s">
        <v>80</v>
      </c>
      <c r="K71" s="109" t="s">
        <v>179</v>
      </c>
      <c r="L71" s="119"/>
      <c r="M71" s="119"/>
      <c r="N71" s="170" t="s">
        <v>81</v>
      </c>
      <c r="O71" s="27" t="s">
        <v>81</v>
      </c>
      <c r="P71" s="201"/>
      <c r="Q71" s="31"/>
    </row>
    <row r="72" spans="10:17" x14ac:dyDescent="0.15">
      <c r="K72" s="120">
        <v>13</v>
      </c>
      <c r="L72" s="121">
        <v>34</v>
      </c>
      <c r="M72" s="122">
        <v>52</v>
      </c>
      <c r="O72" s="15">
        <v>21</v>
      </c>
      <c r="P72" s="16">
        <v>21</v>
      </c>
      <c r="Q72" s="17">
        <v>33</v>
      </c>
    </row>
    <row r="73" spans="10:17" ht="14.25" thickBot="1" x14ac:dyDescent="0.2">
      <c r="K73" s="123">
        <v>144</v>
      </c>
      <c r="L73" s="124">
        <v>55</v>
      </c>
      <c r="M73" s="125">
        <v>28</v>
      </c>
      <c r="O73" s="21">
        <v>-157</v>
      </c>
      <c r="P73" s="22">
        <v>-57</v>
      </c>
      <c r="Q73" s="23">
        <v>-7</v>
      </c>
    </row>
    <row r="74" spans="10:17" ht="14.25" thickBot="1" x14ac:dyDescent="0.2">
      <c r="K74" s="126">
        <v>0</v>
      </c>
      <c r="L74" s="127" t="s">
        <v>52</v>
      </c>
      <c r="M74" s="128"/>
      <c r="O74" s="27">
        <v>0</v>
      </c>
      <c r="P74" s="28" t="s">
        <v>52</v>
      </c>
      <c r="Q74" s="29"/>
    </row>
    <row r="76" spans="10:17" ht="14.25" thickBot="1" x14ac:dyDescent="0.2">
      <c r="J76" s="162" t="s">
        <v>82</v>
      </c>
      <c r="K76" s="30" t="s">
        <v>82</v>
      </c>
      <c r="L76" s="31"/>
      <c r="M76" s="31"/>
      <c r="O76" s="30" t="s">
        <v>172</v>
      </c>
      <c r="P76" s="31"/>
      <c r="Q76" s="31"/>
    </row>
    <row r="77" spans="10:17" x14ac:dyDescent="0.15">
      <c r="K77" s="15">
        <v>32</v>
      </c>
      <c r="L77" s="16">
        <v>42</v>
      </c>
      <c r="M77" s="17">
        <v>54</v>
      </c>
      <c r="O77" s="15">
        <v>24</v>
      </c>
      <c r="P77" s="16">
        <v>46</v>
      </c>
      <c r="Q77" s="17">
        <v>26.49</v>
      </c>
    </row>
    <row r="78" spans="10:17" ht="14.25" thickBot="1" x14ac:dyDescent="0.2">
      <c r="K78" s="21">
        <v>-117</v>
      </c>
      <c r="L78" s="22">
        <v>-9</v>
      </c>
      <c r="M78" s="23">
        <v>-45</v>
      </c>
      <c r="O78" s="21">
        <v>141</v>
      </c>
      <c r="P78" s="22">
        <v>19</v>
      </c>
      <c r="Q78" s="23">
        <v>38.229999999999997</v>
      </c>
    </row>
    <row r="79" spans="10:17" ht="14.25" thickBot="1" x14ac:dyDescent="0.2">
      <c r="K79" s="27">
        <v>0</v>
      </c>
      <c r="L79" s="28" t="s">
        <v>52</v>
      </c>
      <c r="M79" s="29"/>
      <c r="O79" s="27">
        <v>0</v>
      </c>
      <c r="P79" s="28" t="s">
        <v>52</v>
      </c>
      <c r="Q79" s="29"/>
    </row>
    <row r="81" spans="6:17" ht="14.25" thickBot="1" x14ac:dyDescent="0.2">
      <c r="J81" s="162" t="s">
        <v>94</v>
      </c>
      <c r="K81" s="5" t="s">
        <v>94</v>
      </c>
      <c r="L81" s="9" t="s">
        <v>5</v>
      </c>
      <c r="M81" s="5" t="s">
        <v>6</v>
      </c>
      <c r="N81" s="170" t="s">
        <v>95</v>
      </c>
      <c r="O81" s="30" t="s">
        <v>95</v>
      </c>
      <c r="P81" s="31"/>
      <c r="Q81" s="31"/>
    </row>
    <row r="82" spans="6:17" x14ac:dyDescent="0.15">
      <c r="K82" s="12">
        <v>39</v>
      </c>
      <c r="L82" s="13">
        <v>55</v>
      </c>
      <c r="M82" s="14">
        <v>23</v>
      </c>
      <c r="O82" s="15">
        <v>35</v>
      </c>
      <c r="P82" s="16">
        <v>41</v>
      </c>
      <c r="Q82" s="17">
        <v>22.3</v>
      </c>
    </row>
    <row r="83" spans="6:17" ht="14.25" thickBot="1" x14ac:dyDescent="0.2">
      <c r="K83" s="18">
        <v>116</v>
      </c>
      <c r="L83" s="19">
        <v>24</v>
      </c>
      <c r="M83" s="20">
        <v>40</v>
      </c>
      <c r="O83" s="21">
        <v>139</v>
      </c>
      <c r="P83" s="22">
        <v>41</v>
      </c>
      <c r="Q83" s="51">
        <v>30</v>
      </c>
    </row>
    <row r="84" spans="6:17" ht="14.25" thickBot="1" x14ac:dyDescent="0.2">
      <c r="K84" s="25">
        <v>0</v>
      </c>
      <c r="L84" s="26" t="s">
        <v>14</v>
      </c>
      <c r="M84" s="24"/>
      <c r="O84" s="27"/>
      <c r="P84" s="28" t="s">
        <v>14</v>
      </c>
      <c r="Q84" s="29"/>
    </row>
    <row r="86" spans="6:17" ht="14.25" thickBot="1" x14ac:dyDescent="0.2">
      <c r="G86" s="53" t="s">
        <v>180</v>
      </c>
      <c r="H86" s="54"/>
      <c r="I86" s="54"/>
      <c r="J86" s="162" t="s">
        <v>97</v>
      </c>
      <c r="K86" s="5" t="s">
        <v>105</v>
      </c>
      <c r="L86" s="9" t="s">
        <v>100</v>
      </c>
      <c r="M86" s="5" t="s">
        <v>98</v>
      </c>
      <c r="N86" s="170" t="s">
        <v>102</v>
      </c>
      <c r="O86" s="30" t="s">
        <v>103</v>
      </c>
      <c r="P86" s="31" t="s">
        <v>99</v>
      </c>
      <c r="Q86" s="31" t="s">
        <v>104</v>
      </c>
    </row>
    <row r="87" spans="6:17" x14ac:dyDescent="0.15">
      <c r="F87" s="4" t="s">
        <v>163</v>
      </c>
      <c r="G87" s="55">
        <v>41</v>
      </c>
      <c r="H87" s="56">
        <v>32</v>
      </c>
      <c r="I87" s="57">
        <v>15.15</v>
      </c>
      <c r="K87" s="12">
        <v>39</v>
      </c>
      <c r="L87" s="13">
        <v>55</v>
      </c>
      <c r="M87" s="14">
        <v>32.049999999999997</v>
      </c>
      <c r="O87" s="15">
        <v>41</v>
      </c>
      <c r="P87" s="16">
        <v>30</v>
      </c>
      <c r="Q87" s="17">
        <v>0</v>
      </c>
    </row>
    <row r="88" spans="6:17" ht="14.25" thickBot="1" x14ac:dyDescent="0.2">
      <c r="F88" s="4" t="s">
        <v>177</v>
      </c>
      <c r="G88" s="58">
        <v>134</v>
      </c>
      <c r="H88" s="59">
        <v>19</v>
      </c>
      <c r="I88" s="60">
        <v>49.96</v>
      </c>
      <c r="K88" s="18">
        <v>125</v>
      </c>
      <c r="L88" s="19">
        <v>12</v>
      </c>
      <c r="M88" s="20">
        <v>13.82</v>
      </c>
      <c r="O88" s="21">
        <v>134</v>
      </c>
      <c r="P88" s="22">
        <v>23</v>
      </c>
      <c r="Q88" s="23">
        <v>4.2</v>
      </c>
    </row>
    <row r="89" spans="6:17" ht="14.25" thickBot="1" x14ac:dyDescent="0.2">
      <c r="F89" s="4" t="s">
        <v>178</v>
      </c>
      <c r="G89" s="61"/>
      <c r="H89" s="62" t="s">
        <v>14</v>
      </c>
      <c r="I89" s="63"/>
      <c r="K89" s="24"/>
      <c r="L89" s="24" t="s">
        <v>101</v>
      </c>
      <c r="M89" s="24"/>
      <c r="O89" s="27"/>
      <c r="P89" s="28" t="s">
        <v>52</v>
      </c>
      <c r="Q89" s="29"/>
    </row>
    <row r="91" spans="6:17" ht="14.25" thickBot="1" x14ac:dyDescent="0.2">
      <c r="J91" s="162" t="s">
        <v>106</v>
      </c>
      <c r="K91" s="5" t="s">
        <v>107</v>
      </c>
      <c r="L91" s="6"/>
      <c r="M91" s="6"/>
      <c r="N91" s="170" t="s">
        <v>115</v>
      </c>
      <c r="O91" s="110" t="s">
        <v>114</v>
      </c>
      <c r="P91" s="111"/>
      <c r="Q91" s="111"/>
    </row>
    <row r="92" spans="6:17" x14ac:dyDescent="0.15">
      <c r="K92" s="12">
        <v>39</v>
      </c>
      <c r="L92" s="13">
        <v>9</v>
      </c>
      <c r="M92" s="14">
        <v>52</v>
      </c>
      <c r="O92" s="112">
        <v>40</v>
      </c>
      <c r="P92" s="113">
        <v>0</v>
      </c>
      <c r="Q92" s="114">
        <v>38.200000000000003</v>
      </c>
    </row>
    <row r="93" spans="6:17" ht="14.25" thickBot="1" x14ac:dyDescent="0.2">
      <c r="K93" s="18">
        <v>127</v>
      </c>
      <c r="L93" s="19">
        <v>29</v>
      </c>
      <c r="M93" s="20">
        <v>19</v>
      </c>
      <c r="O93" s="115">
        <v>128</v>
      </c>
      <c r="P93" s="116">
        <v>8</v>
      </c>
      <c r="Q93" s="117">
        <v>52.76</v>
      </c>
    </row>
    <row r="94" spans="6:17" x14ac:dyDescent="0.15">
      <c r="K94" s="24"/>
      <c r="L94" s="24" t="s">
        <v>108</v>
      </c>
      <c r="M94" s="24"/>
      <c r="O94" s="118"/>
      <c r="P94" s="118" t="s">
        <v>108</v>
      </c>
      <c r="Q94" s="118"/>
    </row>
    <row r="96" spans="6:17" ht="14.25" thickBot="1" x14ac:dyDescent="0.2">
      <c r="J96" s="162" t="s">
        <v>111</v>
      </c>
      <c r="K96" s="6" t="s">
        <v>109</v>
      </c>
      <c r="L96" s="6"/>
      <c r="M96" s="6"/>
      <c r="N96" s="170" t="s">
        <v>111</v>
      </c>
      <c r="O96" s="6" t="s">
        <v>109</v>
      </c>
      <c r="P96" s="6"/>
      <c r="Q96" s="6"/>
    </row>
    <row r="97" spans="10:21" x14ac:dyDescent="0.15">
      <c r="J97" s="162" t="s">
        <v>113</v>
      </c>
      <c r="K97" s="12">
        <v>39</v>
      </c>
      <c r="L97" s="13">
        <v>23</v>
      </c>
      <c r="M97" s="14">
        <v>25.71</v>
      </c>
      <c r="N97" s="170" t="s">
        <v>112</v>
      </c>
      <c r="O97" s="12">
        <v>39</v>
      </c>
      <c r="P97" s="13">
        <v>23</v>
      </c>
      <c r="Q97" s="14">
        <v>32.22</v>
      </c>
    </row>
    <row r="98" spans="10:21" ht="14.25" thickBot="1" x14ac:dyDescent="0.2">
      <c r="K98" s="18">
        <v>127</v>
      </c>
      <c r="L98" s="19">
        <v>9</v>
      </c>
      <c r="M98" s="20">
        <v>30.53</v>
      </c>
      <c r="O98" s="18">
        <v>127</v>
      </c>
      <c r="P98" s="19">
        <v>10</v>
      </c>
      <c r="Q98" s="20">
        <v>4.3099999999999996</v>
      </c>
    </row>
    <row r="99" spans="10:21" x14ac:dyDescent="0.15">
      <c r="K99" s="24"/>
      <c r="L99" s="24" t="s">
        <v>110</v>
      </c>
      <c r="M99" s="24"/>
      <c r="O99" s="24"/>
      <c r="P99" s="24" t="s">
        <v>110</v>
      </c>
      <c r="Q99" s="24"/>
    </row>
    <row r="101" spans="10:21" ht="14.25" thickBot="1" x14ac:dyDescent="0.2">
      <c r="J101" s="162" t="s">
        <v>160</v>
      </c>
      <c r="K101" s="30" t="s">
        <v>160</v>
      </c>
      <c r="L101" s="31"/>
      <c r="M101" s="31"/>
      <c r="N101" s="170" t="s">
        <v>161</v>
      </c>
      <c r="O101" s="30" t="s">
        <v>162</v>
      </c>
      <c r="P101" s="31"/>
      <c r="Q101" s="31"/>
    </row>
    <row r="102" spans="10:21" x14ac:dyDescent="0.15">
      <c r="K102" s="15">
        <v>41</v>
      </c>
      <c r="L102" s="16">
        <v>50</v>
      </c>
      <c r="M102" s="17">
        <v>24.88</v>
      </c>
      <c r="O102" s="15">
        <v>41</v>
      </c>
      <c r="P102" s="16">
        <v>55</v>
      </c>
      <c r="Q102" s="17">
        <v>32.590000000000003</v>
      </c>
    </row>
    <row r="103" spans="10:21" ht="14.25" thickBot="1" x14ac:dyDescent="0.2">
      <c r="K103" s="21">
        <v>140</v>
      </c>
      <c r="L103" s="22">
        <v>7</v>
      </c>
      <c r="M103" s="52">
        <v>2.13</v>
      </c>
      <c r="O103" s="21">
        <v>143</v>
      </c>
      <c r="P103" s="22">
        <v>14</v>
      </c>
      <c r="Q103" s="52">
        <v>37.22</v>
      </c>
    </row>
    <row r="104" spans="10:21" ht="14.25" thickBot="1" x14ac:dyDescent="0.2">
      <c r="K104" s="27"/>
      <c r="L104" s="28" t="s">
        <v>14</v>
      </c>
      <c r="M104" s="29"/>
      <c r="O104" s="27"/>
      <c r="P104" s="28" t="s">
        <v>14</v>
      </c>
      <c r="Q104" s="29"/>
    </row>
    <row r="106" spans="10:21" ht="14.25" thickBot="1" x14ac:dyDescent="0.2">
      <c r="K106" s="53" t="s">
        <v>164</v>
      </c>
      <c r="L106" s="54"/>
      <c r="M106" s="54"/>
      <c r="O106" s="53" t="s">
        <v>165</v>
      </c>
      <c r="P106" s="54"/>
      <c r="Q106" s="54"/>
    </row>
    <row r="107" spans="10:21" x14ac:dyDescent="0.15">
      <c r="J107" s="162" t="s">
        <v>163</v>
      </c>
      <c r="K107" s="55">
        <v>38</v>
      </c>
      <c r="L107" s="56">
        <v>17</v>
      </c>
      <c r="M107" s="57">
        <v>46.88</v>
      </c>
      <c r="O107" s="55">
        <v>35</v>
      </c>
      <c r="P107" s="56">
        <v>42</v>
      </c>
      <c r="Q107" s="57">
        <v>22.65</v>
      </c>
    </row>
    <row r="108" spans="10:21" ht="14.25" thickBot="1" x14ac:dyDescent="0.2">
      <c r="K108" s="58">
        <v>156</v>
      </c>
      <c r="L108" s="59">
        <v>59</v>
      </c>
      <c r="M108" s="60">
        <v>26.86</v>
      </c>
      <c r="O108" s="58">
        <v>167</v>
      </c>
      <c r="P108" s="59">
        <v>53</v>
      </c>
      <c r="Q108" s="60">
        <v>5.96</v>
      </c>
    </row>
    <row r="109" spans="10:21" ht="14.25" thickBot="1" x14ac:dyDescent="0.2">
      <c r="K109" s="61"/>
      <c r="L109" s="62" t="s">
        <v>14</v>
      </c>
      <c r="M109" s="63"/>
      <c r="O109" s="61"/>
      <c r="P109" s="62" t="s">
        <v>14</v>
      </c>
      <c r="Q109" s="63"/>
    </row>
    <row r="110" spans="10:21" ht="14.25" thickBot="1" x14ac:dyDescent="0.2"/>
    <row r="111" spans="10:21" ht="14.25" thickBot="1" x14ac:dyDescent="0.2">
      <c r="J111" s="162" t="s">
        <v>121</v>
      </c>
      <c r="K111" s="64" t="s">
        <v>116</v>
      </c>
      <c r="L111" s="64"/>
      <c r="M111" s="64"/>
      <c r="N111" s="170" t="s">
        <v>124</v>
      </c>
      <c r="O111" s="64" t="s">
        <v>117</v>
      </c>
      <c r="P111" s="64"/>
      <c r="Q111" s="64"/>
      <c r="S111" s="208" t="s">
        <v>143</v>
      </c>
      <c r="T111" s="65" t="s">
        <v>149</v>
      </c>
      <c r="U111" s="66" t="s">
        <v>151</v>
      </c>
    </row>
    <row r="112" spans="10:21" ht="14.25" thickBot="1" x14ac:dyDescent="0.2">
      <c r="K112" s="67">
        <v>0</v>
      </c>
      <c r="L112" s="68">
        <v>0</v>
      </c>
      <c r="M112" s="69">
        <v>0</v>
      </c>
      <c r="O112" s="67">
        <v>0</v>
      </c>
      <c r="P112" s="68">
        <v>0</v>
      </c>
      <c r="Q112" s="69">
        <v>0</v>
      </c>
      <c r="S112" s="209"/>
      <c r="T112" s="70" t="s">
        <v>150</v>
      </c>
      <c r="U112" s="71" t="s">
        <v>152</v>
      </c>
    </row>
    <row r="113" spans="9:21" ht="14.25" thickBot="1" x14ac:dyDescent="0.2">
      <c r="K113" s="72">
        <v>130</v>
      </c>
      <c r="L113" s="73">
        <v>0</v>
      </c>
      <c r="M113" s="74">
        <v>0</v>
      </c>
      <c r="O113" s="72">
        <v>140</v>
      </c>
      <c r="P113" s="73">
        <v>0</v>
      </c>
      <c r="Q113" s="74">
        <v>0</v>
      </c>
      <c r="S113" s="210" t="s">
        <v>144</v>
      </c>
      <c r="T113" s="75" t="s">
        <v>149</v>
      </c>
      <c r="U113" s="76" t="s">
        <v>153</v>
      </c>
    </row>
    <row r="114" spans="9:21" ht="14.25" thickBot="1" x14ac:dyDescent="0.2">
      <c r="K114" s="77"/>
      <c r="L114" s="77" t="s">
        <v>110</v>
      </c>
      <c r="M114" s="77"/>
      <c r="O114" s="77"/>
      <c r="P114" s="77" t="s">
        <v>110</v>
      </c>
      <c r="Q114" s="77"/>
      <c r="S114" s="211"/>
      <c r="T114" s="78" t="s">
        <v>150</v>
      </c>
      <c r="U114" s="79" t="s">
        <v>154</v>
      </c>
    </row>
    <row r="115" spans="9:21" x14ac:dyDescent="0.15">
      <c r="S115" s="208" t="s">
        <v>145</v>
      </c>
      <c r="T115" s="65" t="s">
        <v>149</v>
      </c>
      <c r="U115" s="66" t="s">
        <v>155</v>
      </c>
    </row>
    <row r="116" spans="9:21" ht="14.25" thickBot="1" x14ac:dyDescent="0.2">
      <c r="J116" s="162" t="s">
        <v>122</v>
      </c>
      <c r="K116" s="64" t="s">
        <v>118</v>
      </c>
      <c r="L116" s="64"/>
      <c r="M116" s="64"/>
      <c r="N116" s="170" t="s">
        <v>125</v>
      </c>
      <c r="O116" s="64" t="s">
        <v>140</v>
      </c>
      <c r="P116" s="64"/>
      <c r="Q116" s="64"/>
      <c r="S116" s="209"/>
      <c r="T116" s="70" t="s">
        <v>150</v>
      </c>
      <c r="U116" s="71" t="s">
        <v>152</v>
      </c>
    </row>
    <row r="117" spans="9:21" x14ac:dyDescent="0.15">
      <c r="K117" s="67">
        <v>20</v>
      </c>
      <c r="L117" s="68">
        <v>0</v>
      </c>
      <c r="M117" s="69">
        <v>0</v>
      </c>
      <c r="O117" s="67">
        <v>20</v>
      </c>
      <c r="P117" s="68">
        <v>0</v>
      </c>
      <c r="Q117" s="69">
        <v>0</v>
      </c>
      <c r="S117" s="210" t="s">
        <v>146</v>
      </c>
      <c r="T117" s="75" t="s">
        <v>149</v>
      </c>
      <c r="U117" s="76" t="s">
        <v>155</v>
      </c>
    </row>
    <row r="118" spans="9:21" ht="14.25" thickBot="1" x14ac:dyDescent="0.2">
      <c r="K118" s="72">
        <v>130</v>
      </c>
      <c r="L118" s="73">
        <v>0</v>
      </c>
      <c r="M118" s="74">
        <v>0</v>
      </c>
      <c r="O118" s="72">
        <v>140</v>
      </c>
      <c r="P118" s="73">
        <v>0</v>
      </c>
      <c r="Q118" s="74">
        <v>0</v>
      </c>
      <c r="S118" s="211"/>
      <c r="T118" s="78" t="s">
        <v>150</v>
      </c>
      <c r="U118" s="79" t="s">
        <v>156</v>
      </c>
    </row>
    <row r="119" spans="9:21" x14ac:dyDescent="0.15">
      <c r="K119" s="77"/>
      <c r="L119" s="77" t="s">
        <v>110</v>
      </c>
      <c r="M119" s="77"/>
      <c r="O119" s="77"/>
      <c r="P119" s="77" t="s">
        <v>110</v>
      </c>
      <c r="Q119" s="77"/>
      <c r="S119" s="208" t="s">
        <v>147</v>
      </c>
      <c r="T119" s="65" t="s">
        <v>149</v>
      </c>
      <c r="U119" s="66" t="s">
        <v>157</v>
      </c>
    </row>
    <row r="120" spans="9:21" ht="14.25" thickBot="1" x14ac:dyDescent="0.2">
      <c r="S120" s="209"/>
      <c r="T120" s="70" t="s">
        <v>150</v>
      </c>
      <c r="U120" s="71" t="s">
        <v>152</v>
      </c>
    </row>
    <row r="121" spans="9:21" ht="14.25" thickBot="1" x14ac:dyDescent="0.2">
      <c r="J121" s="162" t="s">
        <v>123</v>
      </c>
      <c r="K121" s="64" t="s">
        <v>119</v>
      </c>
      <c r="L121" s="64"/>
      <c r="M121" s="64"/>
      <c r="N121" s="170" t="s">
        <v>126</v>
      </c>
      <c r="O121" s="64" t="s">
        <v>120</v>
      </c>
      <c r="P121" s="64"/>
      <c r="Q121" s="64"/>
      <c r="S121" s="210" t="s">
        <v>148</v>
      </c>
      <c r="T121" s="75" t="s">
        <v>149</v>
      </c>
      <c r="U121" s="76" t="s">
        <v>157</v>
      </c>
    </row>
    <row r="122" spans="9:21" ht="14.25" thickBot="1" x14ac:dyDescent="0.2">
      <c r="K122" s="67">
        <v>40</v>
      </c>
      <c r="L122" s="68">
        <v>0</v>
      </c>
      <c r="M122" s="69">
        <v>0</v>
      </c>
      <c r="O122" s="67">
        <v>40</v>
      </c>
      <c r="P122" s="68">
        <v>0</v>
      </c>
      <c r="Q122" s="69">
        <v>0</v>
      </c>
      <c r="S122" s="211"/>
      <c r="T122" s="78" t="s">
        <v>150</v>
      </c>
      <c r="U122" s="79" t="s">
        <v>156</v>
      </c>
    </row>
    <row r="123" spans="9:21" ht="14.25" thickBot="1" x14ac:dyDescent="0.2">
      <c r="K123" s="72">
        <v>130</v>
      </c>
      <c r="L123" s="73">
        <v>0</v>
      </c>
      <c r="M123" s="74">
        <v>0</v>
      </c>
      <c r="O123" s="72">
        <v>140</v>
      </c>
      <c r="P123" s="73">
        <v>0</v>
      </c>
      <c r="Q123" s="74">
        <v>0</v>
      </c>
    </row>
    <row r="124" spans="9:21" x14ac:dyDescent="0.15">
      <c r="K124" s="77"/>
      <c r="L124" s="77" t="s">
        <v>110</v>
      </c>
      <c r="M124" s="77"/>
      <c r="O124" s="77"/>
      <c r="P124" s="77" t="s">
        <v>110</v>
      </c>
      <c r="Q124" s="77"/>
    </row>
    <row r="125" spans="9:21" ht="14.25" thickBot="1" x14ac:dyDescent="0.2"/>
    <row r="126" spans="9:21" x14ac:dyDescent="0.15">
      <c r="I126" s="1" t="s">
        <v>171</v>
      </c>
      <c r="K126" s="80"/>
      <c r="L126" s="81" t="s">
        <v>137</v>
      </c>
      <c r="M126" s="82" t="s">
        <v>138</v>
      </c>
      <c r="N126" s="171" t="s">
        <v>137</v>
      </c>
      <c r="O126" s="82" t="s">
        <v>138</v>
      </c>
      <c r="P126" s="81" t="s">
        <v>137</v>
      </c>
      <c r="Q126" s="83" t="s">
        <v>138</v>
      </c>
    </row>
    <row r="127" spans="9:21" ht="14.25" thickBot="1" x14ac:dyDescent="0.2">
      <c r="J127" s="162" t="s">
        <v>127</v>
      </c>
      <c r="K127" s="84"/>
      <c r="L127" s="85" t="s">
        <v>128</v>
      </c>
      <c r="M127" s="86" t="s">
        <v>129</v>
      </c>
      <c r="N127" s="172" t="s">
        <v>130</v>
      </c>
      <c r="O127" s="86" t="s">
        <v>131</v>
      </c>
      <c r="P127" s="85" t="s">
        <v>132</v>
      </c>
      <c r="Q127" s="87" t="s">
        <v>133</v>
      </c>
    </row>
    <row r="128" spans="9:21" x14ac:dyDescent="0.15">
      <c r="J128" s="206" t="s">
        <v>134</v>
      </c>
      <c r="K128" s="88" t="s">
        <v>128</v>
      </c>
      <c r="L128" s="89">
        <v>0</v>
      </c>
      <c r="M128" s="90">
        <v>1113.19</v>
      </c>
      <c r="N128" s="173">
        <v>2212.37</v>
      </c>
      <c r="O128" s="92"/>
      <c r="P128" s="91">
        <v>4429.53</v>
      </c>
      <c r="Q128" s="92"/>
    </row>
    <row r="129" spans="7:21" x14ac:dyDescent="0.15">
      <c r="J129" s="206"/>
      <c r="K129" s="93" t="s">
        <v>129</v>
      </c>
      <c r="L129" s="89">
        <f>M128</f>
        <v>1113.19</v>
      </c>
      <c r="M129" s="92">
        <v>0</v>
      </c>
      <c r="N129" s="174"/>
      <c r="O129" s="92">
        <v>2212.37</v>
      </c>
      <c r="P129" s="89"/>
      <c r="Q129" s="92">
        <v>4429.53</v>
      </c>
    </row>
    <row r="130" spans="7:21" x14ac:dyDescent="0.15">
      <c r="J130" s="206" t="s">
        <v>135</v>
      </c>
      <c r="K130" s="94" t="s">
        <v>130</v>
      </c>
      <c r="L130" s="89">
        <v>2212.37</v>
      </c>
      <c r="M130" s="92"/>
      <c r="N130" s="174">
        <v>0</v>
      </c>
      <c r="O130" s="90">
        <v>1046.47</v>
      </c>
      <c r="P130" s="89">
        <f>P128-N128</f>
        <v>2217.16</v>
      </c>
      <c r="Q130" s="92"/>
    </row>
    <row r="131" spans="7:21" x14ac:dyDescent="0.15">
      <c r="J131" s="206"/>
      <c r="K131" s="93" t="s">
        <v>131</v>
      </c>
      <c r="L131" s="89"/>
      <c r="M131" s="92">
        <f>O129</f>
        <v>2212.37</v>
      </c>
      <c r="N131" s="174">
        <f>O130</f>
        <v>1046.47</v>
      </c>
      <c r="O131" s="92">
        <v>0</v>
      </c>
      <c r="P131" s="89"/>
      <c r="Q131" s="92">
        <f>P128-N128</f>
        <v>2217.16</v>
      </c>
    </row>
    <row r="132" spans="7:21" x14ac:dyDescent="0.15">
      <c r="J132" s="206" t="s">
        <v>136</v>
      </c>
      <c r="K132" s="94" t="s">
        <v>132</v>
      </c>
      <c r="L132" s="89">
        <f>P128</f>
        <v>4429.53</v>
      </c>
      <c r="M132" s="92"/>
      <c r="N132" s="174">
        <f>P128-N128</f>
        <v>2217.16</v>
      </c>
      <c r="O132" s="92"/>
      <c r="P132" s="89">
        <v>0</v>
      </c>
      <c r="Q132" s="90">
        <v>853.94</v>
      </c>
    </row>
    <row r="133" spans="7:21" ht="14.25" thickBot="1" x14ac:dyDescent="0.2">
      <c r="J133" s="206"/>
      <c r="K133" s="95" t="s">
        <v>133</v>
      </c>
      <c r="L133" s="89"/>
      <c r="M133" s="92">
        <f>Q129</f>
        <v>4429.53</v>
      </c>
      <c r="N133" s="174"/>
      <c r="O133" s="92">
        <f>Q131</f>
        <v>2217.16</v>
      </c>
      <c r="P133" s="89">
        <f>Q132</f>
        <v>853.94</v>
      </c>
      <c r="Q133" s="92">
        <v>0</v>
      </c>
    </row>
    <row r="134" spans="7:21" ht="14.25" thickBot="1" x14ac:dyDescent="0.2"/>
    <row r="135" spans="7:21" x14ac:dyDescent="0.15">
      <c r="J135" s="162" t="s">
        <v>139</v>
      </c>
      <c r="K135" s="80"/>
      <c r="L135" s="81" t="s">
        <v>137</v>
      </c>
      <c r="M135" s="82" t="s">
        <v>138</v>
      </c>
      <c r="N135" s="171" t="s">
        <v>137</v>
      </c>
      <c r="O135" s="82" t="s">
        <v>138</v>
      </c>
      <c r="P135" s="81" t="s">
        <v>137</v>
      </c>
      <c r="Q135" s="83" t="s">
        <v>138</v>
      </c>
      <c r="R135" s="85" t="s">
        <v>142</v>
      </c>
    </row>
    <row r="136" spans="7:21" ht="14.25" thickBot="1" x14ac:dyDescent="0.2">
      <c r="J136" s="162" t="s">
        <v>141</v>
      </c>
      <c r="K136" s="84"/>
      <c r="L136" s="85" t="s">
        <v>128</v>
      </c>
      <c r="M136" s="86" t="s">
        <v>129</v>
      </c>
      <c r="N136" s="172" t="s">
        <v>130</v>
      </c>
      <c r="O136" s="86" t="s">
        <v>131</v>
      </c>
      <c r="P136" s="85" t="s">
        <v>132</v>
      </c>
      <c r="Q136" s="87" t="s">
        <v>133</v>
      </c>
    </row>
    <row r="137" spans="7:21" x14ac:dyDescent="0.15">
      <c r="K137" s="88" t="s">
        <v>128</v>
      </c>
      <c r="L137" s="89"/>
      <c r="M137" s="96">
        <v>1113.1096</v>
      </c>
      <c r="N137" s="175">
        <v>2212.2241668261549</v>
      </c>
      <c r="O137" s="98"/>
      <c r="P137" s="97">
        <v>4428.5249266228775</v>
      </c>
      <c r="Q137" s="92"/>
      <c r="R137" s="99">
        <f>(M137-M128)/M128</f>
        <v>-7.2224867273380287E-5</v>
      </c>
      <c r="S137" s="100">
        <f>(N137-N128)/N128</f>
        <v>-6.5917172012343672E-5</v>
      </c>
      <c r="T137" s="100">
        <f>(P137-P128)/P128</f>
        <v>-2.269029393913675E-4</v>
      </c>
    </row>
    <row r="138" spans="7:21" x14ac:dyDescent="0.15">
      <c r="K138" s="93" t="s">
        <v>129</v>
      </c>
      <c r="L138" s="89"/>
      <c r="M138" s="92"/>
      <c r="N138" s="174"/>
      <c r="O138" s="92"/>
      <c r="P138" s="89"/>
      <c r="Q138" s="92"/>
      <c r="T138" s="101"/>
    </row>
    <row r="139" spans="7:21" x14ac:dyDescent="0.15">
      <c r="K139" s="94" t="s">
        <v>130</v>
      </c>
      <c r="L139" s="89"/>
      <c r="M139" s="92"/>
      <c r="N139" s="174"/>
      <c r="O139" s="102">
        <v>1046.3168256047304</v>
      </c>
      <c r="P139" s="89"/>
      <c r="Q139" s="92"/>
      <c r="S139" s="99">
        <f>(O139-O130)/O130</f>
        <v>-1.4637246674019901E-4</v>
      </c>
    </row>
    <row r="140" spans="7:21" x14ac:dyDescent="0.15">
      <c r="G140" s="103"/>
      <c r="K140" s="93" t="s">
        <v>131</v>
      </c>
      <c r="L140" s="89"/>
      <c r="M140" s="92"/>
      <c r="N140" s="174"/>
      <c r="O140" s="92"/>
      <c r="P140" s="89"/>
      <c r="Q140" s="92"/>
    </row>
    <row r="141" spans="7:21" x14ac:dyDescent="0.15">
      <c r="K141" s="94" t="s">
        <v>132</v>
      </c>
      <c r="L141" s="89"/>
      <c r="M141" s="92"/>
      <c r="N141" s="174"/>
      <c r="O141" s="92"/>
      <c r="P141" s="89"/>
      <c r="Q141" s="96">
        <v>853.49246656225523</v>
      </c>
      <c r="U141" s="99">
        <f>(Q141-Q132)/Q132</f>
        <v>-5.2408065876387506E-4</v>
      </c>
    </row>
    <row r="142" spans="7:21" ht="14.25" thickBot="1" x14ac:dyDescent="0.2">
      <c r="K142" s="95" t="s">
        <v>133</v>
      </c>
      <c r="L142" s="89"/>
      <c r="M142" s="92"/>
      <c r="N142" s="174"/>
      <c r="O142" s="92"/>
      <c r="P142" s="89"/>
      <c r="Q142" s="92"/>
    </row>
    <row r="143" spans="7:21" ht="14.25" thickBot="1" x14ac:dyDescent="0.2"/>
    <row r="144" spans="7:21" x14ac:dyDescent="0.15">
      <c r="J144" s="162" t="s">
        <v>158</v>
      </c>
      <c r="K144" s="80"/>
      <c r="L144" s="81" t="s">
        <v>137</v>
      </c>
      <c r="M144" s="82" t="s">
        <v>138</v>
      </c>
      <c r="N144" s="171" t="s">
        <v>137</v>
      </c>
      <c r="O144" s="82" t="s">
        <v>138</v>
      </c>
      <c r="P144" s="81" t="s">
        <v>137</v>
      </c>
      <c r="Q144" s="83" t="s">
        <v>138</v>
      </c>
    </row>
    <row r="145" spans="10:21" x14ac:dyDescent="0.15">
      <c r="K145" s="104"/>
      <c r="L145" s="85" t="s">
        <v>128</v>
      </c>
      <c r="M145" s="86" t="s">
        <v>129</v>
      </c>
      <c r="N145" s="172" t="s">
        <v>130</v>
      </c>
      <c r="O145" s="86" t="s">
        <v>131</v>
      </c>
      <c r="P145" s="85" t="s">
        <v>132</v>
      </c>
      <c r="Q145" s="87" t="s">
        <v>133</v>
      </c>
    </row>
    <row r="146" spans="10:21" x14ac:dyDescent="0.15">
      <c r="K146" s="105" t="s">
        <v>128</v>
      </c>
      <c r="L146" s="89"/>
      <c r="M146" s="90">
        <v>1111.95</v>
      </c>
      <c r="N146" s="173">
        <v>2223.9</v>
      </c>
      <c r="O146" s="92"/>
      <c r="P146" s="91">
        <v>4447.3</v>
      </c>
      <c r="Q146" s="92"/>
      <c r="R146" s="99">
        <f>(M146-M128)/M128</f>
        <v>-1.1139158634195501E-3</v>
      </c>
      <c r="S146" s="100">
        <f>(N146-N128)/N128</f>
        <v>5.2116056536656167E-3</v>
      </c>
      <c r="T146" s="100">
        <f>(P146-P128)/P128</f>
        <v>4.0117123035627788E-3</v>
      </c>
    </row>
    <row r="147" spans="10:21" x14ac:dyDescent="0.15">
      <c r="K147" s="106" t="s">
        <v>129</v>
      </c>
      <c r="L147" s="89"/>
      <c r="M147" s="92"/>
      <c r="N147" s="174"/>
      <c r="O147" s="92"/>
      <c r="P147" s="89"/>
      <c r="Q147" s="92"/>
    </row>
    <row r="148" spans="10:21" x14ac:dyDescent="0.15">
      <c r="K148" s="105" t="s">
        <v>130</v>
      </c>
      <c r="L148" s="89"/>
      <c r="M148" s="92"/>
      <c r="N148" s="174"/>
      <c r="O148" s="90">
        <v>1044.73</v>
      </c>
      <c r="P148" s="89"/>
      <c r="Q148" s="92"/>
      <c r="S148" s="99">
        <f>(O148-O130)/O130</f>
        <v>-1.6627328064827555E-3</v>
      </c>
    </row>
    <row r="149" spans="10:21" x14ac:dyDescent="0.15">
      <c r="K149" s="106" t="s">
        <v>131</v>
      </c>
      <c r="L149" s="89"/>
      <c r="M149" s="92"/>
      <c r="N149" s="174"/>
      <c r="O149" s="92"/>
      <c r="P149" s="89"/>
      <c r="Q149" s="92"/>
    </row>
    <row r="150" spans="10:21" x14ac:dyDescent="0.15">
      <c r="K150" s="105" t="s">
        <v>132</v>
      </c>
      <c r="L150" s="89"/>
      <c r="M150" s="92"/>
      <c r="N150" s="174"/>
      <c r="O150" s="92"/>
      <c r="P150" s="89"/>
      <c r="Q150" s="90">
        <v>851.35500000000002</v>
      </c>
      <c r="U150" s="99">
        <f>(Q150-Q132)/Q132</f>
        <v>-3.0271447642691946E-3</v>
      </c>
    </row>
    <row r="151" spans="10:21" x14ac:dyDescent="0.15">
      <c r="K151" s="106" t="s">
        <v>133</v>
      </c>
      <c r="L151" s="89"/>
      <c r="M151" s="92"/>
      <c r="N151" s="174"/>
      <c r="O151" s="92"/>
      <c r="P151" s="89"/>
      <c r="Q151" s="92"/>
    </row>
    <row r="152" spans="10:21" ht="14.25" thickBot="1" x14ac:dyDescent="0.2"/>
    <row r="153" spans="10:21" x14ac:dyDescent="0.15">
      <c r="K153" s="7"/>
      <c r="L153"/>
      <c r="M153"/>
      <c r="S153" s="208" t="s">
        <v>143</v>
      </c>
      <c r="T153" s="65" t="s">
        <v>149</v>
      </c>
      <c r="U153" s="66" t="s">
        <v>151</v>
      </c>
    </row>
    <row r="154" spans="10:21" ht="14.25" thickBot="1" x14ac:dyDescent="0.2">
      <c r="K154" s="7"/>
      <c r="L154"/>
      <c r="M154"/>
      <c r="S154" s="209"/>
      <c r="T154" s="70" t="s">
        <v>150</v>
      </c>
      <c r="U154" s="71" t="s">
        <v>152</v>
      </c>
    </row>
    <row r="155" spans="10:21" x14ac:dyDescent="0.15">
      <c r="L155"/>
      <c r="M155"/>
      <c r="S155" s="210" t="s">
        <v>144</v>
      </c>
      <c r="T155" s="75" t="s">
        <v>149</v>
      </c>
      <c r="U155" s="76" t="s">
        <v>153</v>
      </c>
    </row>
    <row r="156" spans="10:21" ht="14.25" thickBot="1" x14ac:dyDescent="0.2">
      <c r="L156"/>
      <c r="M156"/>
      <c r="S156" s="211"/>
      <c r="T156" s="78" t="s">
        <v>150</v>
      </c>
      <c r="U156" s="79" t="s">
        <v>154</v>
      </c>
    </row>
    <row r="157" spans="10:21" x14ac:dyDescent="0.15">
      <c r="S157" s="208" t="s">
        <v>145</v>
      </c>
      <c r="T157" s="65" t="s">
        <v>149</v>
      </c>
      <c r="U157" s="66" t="s">
        <v>155</v>
      </c>
    </row>
    <row r="158" spans="10:21" ht="14.25" thickBot="1" x14ac:dyDescent="0.2">
      <c r="J158" s="176" t="s">
        <v>183</v>
      </c>
      <c r="K158" s="107" t="s">
        <v>159</v>
      </c>
      <c r="L158" s="9" t="s">
        <v>5</v>
      </c>
      <c r="M158" s="5" t="s">
        <v>6</v>
      </c>
      <c r="O158" s="160" t="s">
        <v>185</v>
      </c>
      <c r="P158" s="31"/>
      <c r="Q158" s="31"/>
      <c r="S158" s="209"/>
      <c r="T158" s="70" t="s">
        <v>150</v>
      </c>
      <c r="U158" s="71" t="s">
        <v>152</v>
      </c>
    </row>
    <row r="159" spans="10:21" x14ac:dyDescent="0.15">
      <c r="J159" s="176" t="s">
        <v>184</v>
      </c>
      <c r="K159" s="108">
        <v>39</v>
      </c>
      <c r="L159" s="13">
        <v>8</v>
      </c>
      <c r="M159" s="14">
        <v>59.49</v>
      </c>
      <c r="O159" s="15">
        <v>36</v>
      </c>
      <c r="P159" s="16">
        <v>34</v>
      </c>
      <c r="Q159" s="17">
        <v>22.6</v>
      </c>
      <c r="S159" s="210" t="s">
        <v>146</v>
      </c>
      <c r="T159" s="75" t="s">
        <v>149</v>
      </c>
      <c r="U159" s="76" t="s">
        <v>155</v>
      </c>
    </row>
    <row r="160" spans="10:21" ht="14.25" thickBot="1" x14ac:dyDescent="0.2">
      <c r="K160" s="18">
        <v>125</v>
      </c>
      <c r="L160" s="19">
        <v>48</v>
      </c>
      <c r="M160" s="20">
        <v>16.309999999999999</v>
      </c>
      <c r="O160" s="21">
        <v>136</v>
      </c>
      <c r="P160" s="22">
        <v>35</v>
      </c>
      <c r="Q160" s="52">
        <v>45.03</v>
      </c>
      <c r="S160" s="211"/>
      <c r="T160" s="78" t="s">
        <v>150</v>
      </c>
      <c r="U160" s="79" t="s">
        <v>156</v>
      </c>
    </row>
    <row r="161" spans="10:21" ht="14.25" thickBot="1" x14ac:dyDescent="0.2">
      <c r="K161" s="25">
        <v>0</v>
      </c>
      <c r="L161" s="26" t="s">
        <v>14</v>
      </c>
      <c r="M161" s="24"/>
      <c r="O161" s="27"/>
      <c r="P161" s="28" t="s">
        <v>14</v>
      </c>
      <c r="Q161" s="29"/>
      <c r="S161" s="208" t="s">
        <v>147</v>
      </c>
      <c r="T161" s="65" t="s">
        <v>149</v>
      </c>
      <c r="U161" s="66" t="s">
        <v>157</v>
      </c>
    </row>
    <row r="162" spans="10:21" ht="14.25" thickBot="1" x14ac:dyDescent="0.2">
      <c r="S162" s="209"/>
      <c r="T162" s="70" t="s">
        <v>150</v>
      </c>
      <c r="U162" s="71" t="s">
        <v>152</v>
      </c>
    </row>
    <row r="163" spans="10:21" ht="14.25" thickBot="1" x14ac:dyDescent="0.2">
      <c r="J163" s="176" t="s">
        <v>195</v>
      </c>
      <c r="K163" s="178" t="s">
        <v>195</v>
      </c>
      <c r="L163" s="6"/>
      <c r="M163" s="6"/>
      <c r="N163" s="170" t="s">
        <v>216</v>
      </c>
      <c r="O163" s="186" t="s">
        <v>216</v>
      </c>
      <c r="P163" s="187"/>
      <c r="Q163" s="187"/>
      <c r="S163" s="210" t="s">
        <v>148</v>
      </c>
      <c r="T163" s="75" t="s">
        <v>149</v>
      </c>
      <c r="U163" s="76" t="s">
        <v>157</v>
      </c>
    </row>
    <row r="164" spans="10:21" ht="14.25" thickBot="1" x14ac:dyDescent="0.2">
      <c r="K164" s="12">
        <v>35</v>
      </c>
      <c r="L164" s="13">
        <v>26</v>
      </c>
      <c r="M164" s="14">
        <v>8.2799999999999994</v>
      </c>
      <c r="O164" s="188">
        <v>36</v>
      </c>
      <c r="P164" s="189">
        <v>12</v>
      </c>
      <c r="Q164" s="190">
        <v>49.32</v>
      </c>
      <c r="S164" s="211"/>
      <c r="T164" s="78" t="s">
        <v>150</v>
      </c>
      <c r="U164" s="79" t="s">
        <v>156</v>
      </c>
    </row>
    <row r="165" spans="10:21" ht="14.25" thickBot="1" x14ac:dyDescent="0.2">
      <c r="K165" s="18">
        <v>110</v>
      </c>
      <c r="L165" s="19">
        <v>26</v>
      </c>
      <c r="M165" s="20">
        <v>38.799999999999997</v>
      </c>
      <c r="O165" s="191">
        <v>117</v>
      </c>
      <c r="P165" s="192">
        <v>40</v>
      </c>
      <c r="Q165" s="193">
        <v>32.880000000000003</v>
      </c>
    </row>
    <row r="166" spans="10:21" x14ac:dyDescent="0.15">
      <c r="K166" s="24"/>
      <c r="L166" s="24"/>
      <c r="M166" s="24"/>
      <c r="O166" s="195"/>
      <c r="P166" s="195"/>
      <c r="Q166" s="195"/>
    </row>
    <row r="168" spans="10:21" ht="14.25" thickBot="1" x14ac:dyDescent="0.2">
      <c r="J168" s="176" t="s">
        <v>196</v>
      </c>
      <c r="K168" s="178" t="s">
        <v>196</v>
      </c>
      <c r="L168" s="6"/>
      <c r="M168" s="6"/>
      <c r="N168" s="170" t="s">
        <v>217</v>
      </c>
      <c r="O168" s="194" t="s">
        <v>217</v>
      </c>
      <c r="P168" s="187"/>
      <c r="Q168" s="187"/>
    </row>
    <row r="169" spans="10:21" x14ac:dyDescent="0.15">
      <c r="K169" s="12">
        <v>34</v>
      </c>
      <c r="L169" s="13">
        <v>44</v>
      </c>
      <c r="M169" s="14">
        <v>28.6</v>
      </c>
      <c r="O169" s="188">
        <v>27</v>
      </c>
      <c r="P169" s="189">
        <v>48</v>
      </c>
      <c r="Q169" s="190">
        <v>18.88</v>
      </c>
    </row>
    <row r="170" spans="10:21" ht="14.25" thickBot="1" x14ac:dyDescent="0.2">
      <c r="K170" s="18">
        <v>112</v>
      </c>
      <c r="L170" s="19">
        <v>23</v>
      </c>
      <c r="M170" s="20">
        <v>16.2</v>
      </c>
      <c r="O170" s="191">
        <v>114</v>
      </c>
      <c r="P170" s="192">
        <v>25</v>
      </c>
      <c r="Q170" s="193">
        <v>4.8099999999999996</v>
      </c>
    </row>
    <row r="171" spans="10:21" x14ac:dyDescent="0.15">
      <c r="K171" s="24"/>
      <c r="L171" s="24"/>
      <c r="M171" s="24"/>
      <c r="O171" s="195"/>
      <c r="P171" s="195"/>
      <c r="Q171" s="195"/>
    </row>
    <row r="173" spans="10:21" ht="14.25" thickBot="1" x14ac:dyDescent="0.2">
      <c r="J173" s="176" t="s">
        <v>197</v>
      </c>
      <c r="K173" s="178" t="s">
        <v>197</v>
      </c>
      <c r="L173" s="6"/>
      <c r="M173" s="6"/>
      <c r="N173" s="170" t="s">
        <v>220</v>
      </c>
      <c r="O173" s="160" t="s">
        <v>228</v>
      </c>
      <c r="P173" s="31"/>
      <c r="Q173" s="31"/>
    </row>
    <row r="174" spans="10:21" x14ac:dyDescent="0.15">
      <c r="K174" s="12">
        <v>27</v>
      </c>
      <c r="L174" s="13">
        <v>26</v>
      </c>
      <c r="M174" s="14">
        <v>20.88</v>
      </c>
      <c r="O174" s="15">
        <v>37</v>
      </c>
      <c r="P174" s="16">
        <v>33</v>
      </c>
      <c r="Q174" s="17">
        <v>53.85</v>
      </c>
    </row>
    <row r="175" spans="10:21" ht="14.25" thickBot="1" x14ac:dyDescent="0.2">
      <c r="K175" s="18">
        <v>109</v>
      </c>
      <c r="L175" s="19">
        <v>42</v>
      </c>
      <c r="M175" s="20">
        <v>9.16</v>
      </c>
      <c r="O175" s="21">
        <v>126</v>
      </c>
      <c r="P175" s="22">
        <v>58</v>
      </c>
      <c r="Q175" s="52">
        <v>37.31</v>
      </c>
    </row>
    <row r="176" spans="10:21" ht="14.25" thickBot="1" x14ac:dyDescent="0.2">
      <c r="K176" s="24"/>
      <c r="L176" s="24"/>
      <c r="M176" s="24"/>
      <c r="O176" s="27"/>
      <c r="P176" s="28" t="s">
        <v>14</v>
      </c>
      <c r="Q176" s="29"/>
    </row>
    <row r="178" spans="10:17" ht="14.25" thickBot="1" x14ac:dyDescent="0.2">
      <c r="J178" s="177" t="s">
        <v>209</v>
      </c>
      <c r="K178" s="178" t="s">
        <v>209</v>
      </c>
      <c r="L178" s="6"/>
      <c r="M178" s="6"/>
      <c r="N178" s="170" t="s">
        <v>221</v>
      </c>
      <c r="O178" s="160" t="s">
        <v>222</v>
      </c>
      <c r="P178" s="31"/>
      <c r="Q178" s="31"/>
    </row>
    <row r="179" spans="10:17" x14ac:dyDescent="0.15">
      <c r="K179" s="12">
        <v>37</v>
      </c>
      <c r="L179" s="13">
        <v>44</v>
      </c>
      <c r="M179" s="14">
        <v>49</v>
      </c>
      <c r="O179" s="15">
        <v>14</v>
      </c>
      <c r="P179" s="16">
        <v>30</v>
      </c>
      <c r="Q179" s="17">
        <v>42.44</v>
      </c>
    </row>
    <row r="180" spans="10:17" ht="14.25" thickBot="1" x14ac:dyDescent="0.2">
      <c r="K180" s="18">
        <v>112</v>
      </c>
      <c r="L180" s="19">
        <v>37</v>
      </c>
      <c r="M180" s="20">
        <v>42</v>
      </c>
      <c r="O180" s="21">
        <v>121</v>
      </c>
      <c r="P180" s="22">
        <v>0</v>
      </c>
      <c r="Q180" s="52">
        <v>58.2</v>
      </c>
    </row>
    <row r="181" spans="10:17" ht="14.25" thickBot="1" x14ac:dyDescent="0.2">
      <c r="K181" s="24"/>
      <c r="L181" s="24"/>
      <c r="M181" s="24"/>
      <c r="O181" s="27"/>
      <c r="P181" s="28" t="s">
        <v>14</v>
      </c>
      <c r="Q181" s="29"/>
    </row>
    <row r="183" spans="10:17" ht="14.25" thickBot="1" x14ac:dyDescent="0.2">
      <c r="J183" s="177" t="s">
        <v>210</v>
      </c>
      <c r="K183" s="185" t="s">
        <v>210</v>
      </c>
      <c r="L183" s="6"/>
      <c r="M183" s="6"/>
    </row>
    <row r="184" spans="10:17" x14ac:dyDescent="0.15">
      <c r="K184" s="12">
        <v>40</v>
      </c>
      <c r="L184" s="13">
        <v>33</v>
      </c>
      <c r="M184" s="14">
        <v>43.96</v>
      </c>
    </row>
    <row r="185" spans="10:17" ht="14.25" thickBot="1" x14ac:dyDescent="0.2">
      <c r="K185" s="18">
        <v>115</v>
      </c>
      <c r="L185" s="19">
        <v>1</v>
      </c>
      <c r="M185" s="20">
        <v>59.1</v>
      </c>
    </row>
    <row r="186" spans="10:17" x14ac:dyDescent="0.15">
      <c r="K186" s="24"/>
      <c r="L186" s="24"/>
      <c r="M186" s="24"/>
    </row>
  </sheetData>
  <mergeCells count="30">
    <mergeCell ref="K4:R4"/>
    <mergeCell ref="C32:E32"/>
    <mergeCell ref="G3:H3"/>
    <mergeCell ref="A6:A13"/>
    <mergeCell ref="A15:A23"/>
    <mergeCell ref="A25:A27"/>
    <mergeCell ref="E31:F31"/>
    <mergeCell ref="A3:A4"/>
    <mergeCell ref="F32:G32"/>
    <mergeCell ref="C20:D20"/>
    <mergeCell ref="S163:S164"/>
    <mergeCell ref="S153:S154"/>
    <mergeCell ref="S155:S156"/>
    <mergeCell ref="S157:S158"/>
    <mergeCell ref="S159:S160"/>
    <mergeCell ref="S161:S162"/>
    <mergeCell ref="J130:J131"/>
    <mergeCell ref="J132:J133"/>
    <mergeCell ref="S111:S112"/>
    <mergeCell ref="S113:S114"/>
    <mergeCell ref="S115:S116"/>
    <mergeCell ref="S117:S118"/>
    <mergeCell ref="S119:S120"/>
    <mergeCell ref="S121:S122"/>
    <mergeCell ref="B1:E1"/>
    <mergeCell ref="B15:D15"/>
    <mergeCell ref="C16:D16"/>
    <mergeCell ref="B19:D19"/>
    <mergeCell ref="J128:J129"/>
    <mergeCell ref="B42:C42"/>
  </mergeCells>
  <phoneticPr fontId="2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3"/>
  <sheetViews>
    <sheetView workbookViewId="0">
      <selection activeCell="H4" sqref="H4"/>
    </sheetView>
  </sheetViews>
  <sheetFormatPr defaultRowHeight="13.5" x14ac:dyDescent="0.15"/>
  <cols>
    <col min="2" max="2" width="11" customWidth="1"/>
    <col min="3" max="3" width="13.875" customWidth="1"/>
    <col min="4" max="6" width="10.625" customWidth="1"/>
    <col min="8" max="8" width="11" customWidth="1"/>
    <col min="9" max="9" width="16.125" bestFit="1" customWidth="1"/>
    <col min="10" max="10" width="12.625" customWidth="1"/>
    <col min="11" max="11" width="6.625" customWidth="1"/>
  </cols>
  <sheetData>
    <row r="1" spans="2:11" ht="14.25" thickBot="1" x14ac:dyDescent="0.2"/>
    <row r="2" spans="2:11" ht="24.95" customHeight="1" thickBot="1" x14ac:dyDescent="0.2">
      <c r="B2" s="226" t="s">
        <v>3</v>
      </c>
      <c r="C2" s="147" t="s">
        <v>4</v>
      </c>
      <c r="D2" s="232" t="s">
        <v>114</v>
      </c>
      <c r="E2" s="233"/>
      <c r="F2" s="234"/>
    </row>
    <row r="3" spans="2:11" ht="24.95" customHeight="1" x14ac:dyDescent="0.15">
      <c r="B3" s="227"/>
      <c r="C3" s="129" t="s">
        <v>10</v>
      </c>
      <c r="D3" s="130">
        <v>40</v>
      </c>
      <c r="E3" s="131">
        <v>0</v>
      </c>
      <c r="F3" s="146">
        <v>38.200000000000003</v>
      </c>
    </row>
    <row r="4" spans="2:11" ht="24.95" customHeight="1" thickBot="1" x14ac:dyDescent="0.2">
      <c r="B4" s="227"/>
      <c r="C4" s="129" t="s">
        <v>11</v>
      </c>
      <c r="D4" s="132">
        <v>128</v>
      </c>
      <c r="E4" s="133">
        <v>8</v>
      </c>
      <c r="F4" s="134">
        <v>52.76</v>
      </c>
    </row>
    <row r="5" spans="2:11" ht="17.25" x14ac:dyDescent="0.15">
      <c r="B5" s="227"/>
      <c r="C5" s="129" t="s">
        <v>12</v>
      </c>
      <c r="D5" s="135"/>
      <c r="E5" s="135" t="s">
        <v>14</v>
      </c>
      <c r="F5" s="148"/>
    </row>
    <row r="6" spans="2:11" ht="24.95" customHeight="1" thickBot="1" x14ac:dyDescent="0.2">
      <c r="B6" s="227"/>
      <c r="C6" s="136" t="s">
        <v>7</v>
      </c>
      <c r="D6" s="235" t="s">
        <v>179</v>
      </c>
      <c r="E6" s="236"/>
      <c r="F6" s="237"/>
    </row>
    <row r="7" spans="2:11" ht="24.95" customHeight="1" x14ac:dyDescent="0.15">
      <c r="B7" s="227"/>
      <c r="C7" s="137" t="s">
        <v>8</v>
      </c>
      <c r="D7" s="138">
        <v>13</v>
      </c>
      <c r="E7" s="139">
        <v>34</v>
      </c>
      <c r="F7" s="140">
        <v>52</v>
      </c>
    </row>
    <row r="8" spans="2:11" ht="24.95" customHeight="1" thickBot="1" x14ac:dyDescent="0.2">
      <c r="B8" s="227"/>
      <c r="C8" s="137" t="s">
        <v>9</v>
      </c>
      <c r="D8" s="141">
        <v>144</v>
      </c>
      <c r="E8" s="142">
        <v>55</v>
      </c>
      <c r="F8" s="143">
        <v>28</v>
      </c>
    </row>
    <row r="9" spans="2:11" ht="24.95" customHeight="1" thickBot="1" x14ac:dyDescent="0.2">
      <c r="B9" s="228"/>
      <c r="C9" s="149" t="s">
        <v>13</v>
      </c>
      <c r="D9" s="144"/>
      <c r="E9" s="150" t="s">
        <v>52</v>
      </c>
      <c r="F9" s="151"/>
    </row>
    <row r="10" spans="2:11" ht="14.25" thickBot="1" x14ac:dyDescent="0.2"/>
    <row r="11" spans="2:11" ht="24.95" customHeight="1" x14ac:dyDescent="0.15">
      <c r="H11" s="229" t="s">
        <v>31</v>
      </c>
      <c r="I11" s="153" t="s">
        <v>32</v>
      </c>
      <c r="J11" s="155">
        <v>3317.9070115529607</v>
      </c>
      <c r="K11" s="156" t="s">
        <v>181</v>
      </c>
    </row>
    <row r="12" spans="2:11" ht="24.95" customHeight="1" x14ac:dyDescent="0.15">
      <c r="H12" s="230"/>
      <c r="I12" s="152" t="s">
        <v>34</v>
      </c>
      <c r="J12" s="145">
        <v>3356.504454140189</v>
      </c>
      <c r="K12" s="157" t="s">
        <v>181</v>
      </c>
    </row>
    <row r="13" spans="2:11" ht="24.95" customHeight="1" thickBot="1" x14ac:dyDescent="0.2">
      <c r="H13" s="231"/>
      <c r="I13" s="154" t="s">
        <v>35</v>
      </c>
      <c r="J13" s="158">
        <v>30.151968886722027</v>
      </c>
      <c r="K13" s="159" t="s">
        <v>182</v>
      </c>
    </row>
  </sheetData>
  <mergeCells count="4">
    <mergeCell ref="B2:B9"/>
    <mergeCell ref="H11:H13"/>
    <mergeCell ref="D2:F2"/>
    <mergeCell ref="D6:F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>
      <selection activeCell="A6" sqref="A6"/>
    </sheetView>
  </sheetViews>
  <sheetFormatPr defaultRowHeight="13.5" x14ac:dyDescent="0.15"/>
  <cols>
    <col min="4" max="4" width="13.75" customWidth="1"/>
    <col min="5" max="5" width="3.25" customWidth="1"/>
    <col min="6" max="6" width="2.125" customWidth="1"/>
    <col min="10" max="10" width="15" customWidth="1"/>
  </cols>
  <sheetData>
    <row r="1" spans="1:10" ht="14.25" thickBot="1" x14ac:dyDescent="0.2">
      <c r="A1" s="5" t="s">
        <v>94</v>
      </c>
      <c r="B1" s="9" t="s">
        <v>5</v>
      </c>
      <c r="C1" s="5" t="s">
        <v>6</v>
      </c>
      <c r="G1" s="197" t="s">
        <v>77</v>
      </c>
      <c r="H1" s="31"/>
      <c r="I1" s="31"/>
    </row>
    <row r="2" spans="1:10" x14ac:dyDescent="0.15">
      <c r="A2" s="12">
        <v>39</v>
      </c>
      <c r="B2" s="13">
        <v>55</v>
      </c>
      <c r="C2" s="14">
        <v>23</v>
      </c>
      <c r="D2" s="4">
        <v>39.923055555555557</v>
      </c>
      <c r="G2" s="196">
        <v>38</v>
      </c>
      <c r="H2" s="16">
        <v>53</v>
      </c>
      <c r="I2" s="17">
        <v>51.61</v>
      </c>
      <c r="J2">
        <v>38.897669444444446</v>
      </c>
    </row>
    <row r="3" spans="1:10" ht="14.25" thickBot="1" x14ac:dyDescent="0.2">
      <c r="A3" s="18">
        <v>116</v>
      </c>
      <c r="B3" s="19">
        <v>24</v>
      </c>
      <c r="C3" s="20">
        <v>40</v>
      </c>
      <c r="D3" s="4">
        <v>116.41111111111111</v>
      </c>
      <c r="G3" s="21">
        <v>-77</v>
      </c>
      <c r="H3" s="22">
        <f>0</f>
        <v>0</v>
      </c>
      <c r="I3" s="23">
        <v>-11.48</v>
      </c>
      <c r="J3">
        <v>-77.003188888888886</v>
      </c>
    </row>
    <row r="4" spans="1:10" ht="14.25" thickBot="1" x14ac:dyDescent="0.2">
      <c r="A4" s="25">
        <v>0</v>
      </c>
      <c r="B4" s="26" t="s">
        <v>14</v>
      </c>
      <c r="C4" s="24"/>
      <c r="G4" s="27">
        <v>0</v>
      </c>
      <c r="H4" s="28" t="s">
        <v>52</v>
      </c>
      <c r="I4" s="29"/>
    </row>
    <row r="6" spans="1:10" ht="14.25" thickBot="1" x14ac:dyDescent="0.2">
      <c r="A6" s="178" t="s">
        <v>195</v>
      </c>
      <c r="B6" s="6"/>
      <c r="C6" s="6"/>
      <c r="G6" s="199" t="s">
        <v>179</v>
      </c>
      <c r="H6" s="119"/>
      <c r="I6" s="119"/>
    </row>
    <row r="7" spans="1:10" x14ac:dyDescent="0.15">
      <c r="A7" s="12">
        <v>35</v>
      </c>
      <c r="B7" s="13">
        <v>26</v>
      </c>
      <c r="C7" s="14">
        <v>8.2799999999999994</v>
      </c>
      <c r="D7">
        <v>35.435633333333335</v>
      </c>
      <c r="G7" s="198">
        <v>13</v>
      </c>
      <c r="H7" s="121">
        <v>34</v>
      </c>
      <c r="I7" s="122">
        <v>52</v>
      </c>
      <c r="J7">
        <v>13.581111111111111</v>
      </c>
    </row>
    <row r="8" spans="1:10" ht="14.25" thickBot="1" x14ac:dyDescent="0.2">
      <c r="A8" s="18">
        <v>110</v>
      </c>
      <c r="B8" s="19">
        <v>26</v>
      </c>
      <c r="C8" s="20">
        <v>38.799999999999997</v>
      </c>
      <c r="D8">
        <v>110.44411111111111</v>
      </c>
      <c r="G8" s="123">
        <v>144</v>
      </c>
      <c r="H8" s="124">
        <v>55</v>
      </c>
      <c r="I8" s="125">
        <v>28</v>
      </c>
      <c r="J8">
        <v>144.92444444444445</v>
      </c>
    </row>
    <row r="9" spans="1:10" ht="14.25" thickBot="1" x14ac:dyDescent="0.2">
      <c r="A9" s="24"/>
      <c r="B9" s="24"/>
      <c r="C9" s="24"/>
      <c r="G9" s="126">
        <v>0</v>
      </c>
      <c r="H9" s="127" t="s">
        <v>52</v>
      </c>
      <c r="I9" s="128"/>
    </row>
    <row r="10" spans="1:10" x14ac:dyDescent="0.15">
      <c r="A10" s="4"/>
      <c r="B10" s="4"/>
      <c r="C10" s="4"/>
    </row>
    <row r="11" spans="1:10" ht="14.25" thickBot="1" x14ac:dyDescent="0.2">
      <c r="A11" s="178" t="s">
        <v>196</v>
      </c>
      <c r="B11" s="6"/>
      <c r="C11" s="6"/>
      <c r="G11" s="197" t="s">
        <v>81</v>
      </c>
      <c r="H11" s="31"/>
      <c r="I11" s="31"/>
    </row>
    <row r="12" spans="1:10" x14ac:dyDescent="0.15">
      <c r="A12" s="12">
        <v>34</v>
      </c>
      <c r="B12" s="13">
        <v>44</v>
      </c>
      <c r="C12" s="14">
        <v>28.6</v>
      </c>
      <c r="D12">
        <v>34.741277777777775</v>
      </c>
      <c r="G12" s="196">
        <v>21</v>
      </c>
      <c r="H12" s="16">
        <v>21</v>
      </c>
      <c r="I12" s="17">
        <v>33</v>
      </c>
      <c r="J12">
        <v>21.359166666666667</v>
      </c>
    </row>
    <row r="13" spans="1:10" ht="14.25" thickBot="1" x14ac:dyDescent="0.2">
      <c r="A13" s="18">
        <v>112</v>
      </c>
      <c r="B13" s="19">
        <v>23</v>
      </c>
      <c r="C13" s="20">
        <v>16.2</v>
      </c>
      <c r="D13">
        <v>112.38783333333333</v>
      </c>
      <c r="G13" s="21">
        <v>-157</v>
      </c>
      <c r="H13" s="22">
        <v>-57</v>
      </c>
      <c r="I13" s="23">
        <v>-7</v>
      </c>
      <c r="J13">
        <v>-157.95194444444445</v>
      </c>
    </row>
    <row r="14" spans="1:10" ht="14.25" thickBot="1" x14ac:dyDescent="0.2">
      <c r="A14" s="24"/>
      <c r="B14" s="24"/>
      <c r="C14" s="24"/>
      <c r="G14" s="27">
        <v>0</v>
      </c>
      <c r="H14" s="28" t="s">
        <v>52</v>
      </c>
      <c r="I14" s="29"/>
    </row>
    <row r="15" spans="1:10" x14ac:dyDescent="0.15">
      <c r="A15" s="4"/>
      <c r="B15" s="4"/>
      <c r="C15" s="4"/>
    </row>
    <row r="16" spans="1:10" ht="14.25" thickBot="1" x14ac:dyDescent="0.2">
      <c r="A16" s="178" t="s">
        <v>197</v>
      </c>
      <c r="B16" s="6"/>
      <c r="C16" s="6"/>
      <c r="G16" s="197" t="s">
        <v>82</v>
      </c>
      <c r="H16" s="31"/>
      <c r="I16" s="31"/>
    </row>
    <row r="17" spans="1:10" x14ac:dyDescent="0.15">
      <c r="A17" s="12">
        <v>27</v>
      </c>
      <c r="B17" s="13">
        <v>26</v>
      </c>
      <c r="C17" s="14">
        <v>20.88</v>
      </c>
      <c r="D17">
        <v>27.439133333333334</v>
      </c>
      <c r="G17" s="196">
        <v>32</v>
      </c>
      <c r="H17" s="16">
        <v>42</v>
      </c>
      <c r="I17" s="17">
        <v>54</v>
      </c>
      <c r="J17">
        <v>32.715000000000003</v>
      </c>
    </row>
    <row r="18" spans="1:10" ht="14.25" thickBot="1" x14ac:dyDescent="0.2">
      <c r="A18" s="18">
        <v>109</v>
      </c>
      <c r="B18" s="19">
        <v>42</v>
      </c>
      <c r="C18" s="20">
        <v>9.16</v>
      </c>
      <c r="D18">
        <v>109.70254444444444</v>
      </c>
      <c r="G18" s="21">
        <v>-117</v>
      </c>
      <c r="H18" s="22">
        <v>-9</v>
      </c>
      <c r="I18" s="23">
        <v>-45</v>
      </c>
      <c r="J18">
        <v>-117.16249999999999</v>
      </c>
    </row>
    <row r="19" spans="1:10" ht="14.25" thickBot="1" x14ac:dyDescent="0.2">
      <c r="A19" s="24"/>
      <c r="B19" s="24"/>
      <c r="C19" s="24"/>
      <c r="G19" s="27">
        <v>0</v>
      </c>
      <c r="H19" s="28" t="s">
        <v>52</v>
      </c>
      <c r="I19" s="29"/>
    </row>
    <row r="20" spans="1:10" x14ac:dyDescent="0.15">
      <c r="A20" s="4"/>
      <c r="B20" s="4"/>
      <c r="C20" s="4"/>
    </row>
    <row r="21" spans="1:10" ht="14.25" thickBot="1" x14ac:dyDescent="0.2">
      <c r="A21" s="178" t="s">
        <v>209</v>
      </c>
      <c r="B21" s="6"/>
      <c r="C21" s="6"/>
      <c r="G21" s="197" t="s">
        <v>53</v>
      </c>
      <c r="H21" s="31"/>
      <c r="I21" s="31"/>
    </row>
    <row r="22" spans="1:10" x14ac:dyDescent="0.15">
      <c r="A22" s="12">
        <v>37</v>
      </c>
      <c r="B22" s="13">
        <v>44</v>
      </c>
      <c r="C22" s="14">
        <v>49</v>
      </c>
      <c r="D22">
        <v>37.746944444444445</v>
      </c>
      <c r="G22" s="196">
        <v>40</v>
      </c>
      <c r="H22" s="16">
        <v>42</v>
      </c>
      <c r="I22" s="17">
        <v>19</v>
      </c>
      <c r="J22">
        <v>40.705277777777781</v>
      </c>
    </row>
    <row r="23" spans="1:10" ht="14.25" thickBot="1" x14ac:dyDescent="0.2">
      <c r="A23" s="18">
        <v>112</v>
      </c>
      <c r="B23" s="19">
        <v>37</v>
      </c>
      <c r="C23" s="20">
        <v>42</v>
      </c>
      <c r="D23">
        <v>112.62833333333333</v>
      </c>
      <c r="G23" s="21">
        <v>141</v>
      </c>
      <c r="H23" s="22">
        <v>22</v>
      </c>
      <c r="I23" s="23">
        <v>19</v>
      </c>
      <c r="J23">
        <v>141.37194444444444</v>
      </c>
    </row>
    <row r="24" spans="1:10" ht="14.25" thickBot="1" x14ac:dyDescent="0.2">
      <c r="A24" s="24"/>
      <c r="B24" s="24"/>
      <c r="C24" s="24"/>
      <c r="G24" s="27">
        <v>0</v>
      </c>
      <c r="H24" s="28" t="s">
        <v>52</v>
      </c>
      <c r="I24" s="29"/>
    </row>
    <row r="25" spans="1:10" x14ac:dyDescent="0.15">
      <c r="A25" s="4"/>
      <c r="B25" s="4"/>
      <c r="C25" s="4"/>
    </row>
    <row r="26" spans="1:10" ht="14.25" thickBot="1" x14ac:dyDescent="0.2">
      <c r="A26" s="200" t="s">
        <v>210</v>
      </c>
      <c r="B26" s="6"/>
      <c r="C26" s="6"/>
      <c r="G26" s="197" t="s">
        <v>51</v>
      </c>
      <c r="H26" s="31"/>
      <c r="I26" s="31"/>
    </row>
    <row r="27" spans="1:10" x14ac:dyDescent="0.15">
      <c r="A27" s="108">
        <v>40</v>
      </c>
      <c r="B27" s="13">
        <v>33</v>
      </c>
      <c r="C27" s="14">
        <v>43.96</v>
      </c>
      <c r="D27">
        <v>40.562211111111111</v>
      </c>
      <c r="G27" s="196">
        <v>35</v>
      </c>
      <c r="H27" s="16">
        <v>44</v>
      </c>
      <c r="I27" s="17">
        <v>55</v>
      </c>
      <c r="J27">
        <v>35.74861111111111</v>
      </c>
    </row>
    <row r="28" spans="1:10" ht="14.25" thickBot="1" x14ac:dyDescent="0.2">
      <c r="A28" s="18">
        <v>115</v>
      </c>
      <c r="B28" s="19">
        <v>1</v>
      </c>
      <c r="C28" s="20">
        <v>59.1</v>
      </c>
      <c r="D28">
        <v>115.03308333333334</v>
      </c>
      <c r="G28" s="21">
        <v>139</v>
      </c>
      <c r="H28" s="22">
        <v>20</v>
      </c>
      <c r="I28" s="23">
        <v>55</v>
      </c>
      <c r="J28">
        <v>139.3486111111111</v>
      </c>
    </row>
    <row r="29" spans="1:10" ht="14.25" thickBot="1" x14ac:dyDescent="0.2">
      <c r="A29" s="24"/>
      <c r="B29" s="24"/>
      <c r="C29" s="24"/>
      <c r="G29" s="27">
        <v>136</v>
      </c>
      <c r="H29" s="28" t="s">
        <v>14</v>
      </c>
      <c r="I29" s="29"/>
    </row>
    <row r="31" spans="1:10" ht="14.25" thickBot="1" x14ac:dyDescent="0.2">
      <c r="A31" s="186" t="s">
        <v>216</v>
      </c>
      <c r="B31" s="187"/>
      <c r="C31" s="187"/>
      <c r="G31" s="197" t="s">
        <v>56</v>
      </c>
      <c r="H31" s="31"/>
      <c r="I31" s="31"/>
    </row>
    <row r="32" spans="1:10" x14ac:dyDescent="0.15">
      <c r="A32" s="188">
        <v>36</v>
      </c>
      <c r="B32" s="189">
        <v>12</v>
      </c>
      <c r="C32" s="190">
        <v>49.32</v>
      </c>
      <c r="D32">
        <v>36.213700000000003</v>
      </c>
      <c r="G32" s="196">
        <v>26</v>
      </c>
      <c r="H32" s="16">
        <v>21</v>
      </c>
      <c r="I32" s="17">
        <v>6</v>
      </c>
      <c r="J32">
        <v>26.351666666666667</v>
      </c>
    </row>
    <row r="33" spans="1:10" ht="14.25" thickBot="1" x14ac:dyDescent="0.2">
      <c r="A33" s="191">
        <v>117</v>
      </c>
      <c r="B33" s="192">
        <v>40</v>
      </c>
      <c r="C33" s="193">
        <v>32.880000000000003</v>
      </c>
      <c r="D33">
        <v>117.6758</v>
      </c>
      <c r="G33" s="21">
        <v>127</v>
      </c>
      <c r="H33" s="22">
        <v>46</v>
      </c>
      <c r="I33" s="23">
        <v>10</v>
      </c>
      <c r="J33">
        <v>127.76944444444445</v>
      </c>
    </row>
    <row r="34" spans="1:10" ht="14.25" thickBot="1" x14ac:dyDescent="0.2">
      <c r="A34" s="195"/>
      <c r="B34" s="195"/>
      <c r="C34" s="195"/>
      <c r="G34" s="27">
        <v>0</v>
      </c>
      <c r="H34" s="28" t="s">
        <v>52</v>
      </c>
      <c r="I34" s="29"/>
    </row>
    <row r="35" spans="1:10" x14ac:dyDescent="0.15">
      <c r="A35" s="4"/>
      <c r="B35" s="4"/>
      <c r="C35" s="4"/>
    </row>
    <row r="36" spans="1:10" ht="14.25" thickBot="1" x14ac:dyDescent="0.2">
      <c r="A36" s="194" t="s">
        <v>217</v>
      </c>
      <c r="B36" s="187"/>
      <c r="C36" s="187"/>
    </row>
    <row r="37" spans="1:10" x14ac:dyDescent="0.15">
      <c r="A37" s="188">
        <v>27</v>
      </c>
      <c r="B37" s="189">
        <v>48</v>
      </c>
      <c r="C37" s="190">
        <v>18.88</v>
      </c>
      <c r="D37">
        <v>27.805244444444444</v>
      </c>
    </row>
    <row r="38" spans="1:10" ht="14.25" thickBot="1" x14ac:dyDescent="0.2">
      <c r="A38" s="191">
        <v>114</v>
      </c>
      <c r="B38" s="192">
        <v>25</v>
      </c>
      <c r="C38" s="193">
        <v>4.8099999999999996</v>
      </c>
      <c r="D38">
        <v>114.41800277777777</v>
      </c>
    </row>
    <row r="39" spans="1:10" x14ac:dyDescent="0.15">
      <c r="A39" s="195"/>
      <c r="B39" s="195"/>
      <c r="C39" s="195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2地点間距離</vt:lpstr>
      <vt:lpstr>例題</vt:lpstr>
      <vt:lpstr>中国 米国_日本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Kubota</cp:lastModifiedBy>
  <cp:lastPrinted>2018-06-03T09:19:13Z</cp:lastPrinted>
  <dcterms:created xsi:type="dcterms:W3CDTF">2012-06-18T03:53:45Z</dcterms:created>
  <dcterms:modified xsi:type="dcterms:W3CDTF">2018-06-18T05:04:03Z</dcterms:modified>
</cp:coreProperties>
</file>